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AntonioDocuments\Grants-Budgets-Applications\Roadmap-2024-NWO\Coordination\Pre-Meeting-24Nov2025\"/>
    </mc:Choice>
  </mc:AlternateContent>
  <xr:revisionPtr revIDLastSave="0" documentId="13_ncr:1_{1B0749F2-E244-4EB6-9F0C-CD5EEB3EDF6D}" xr6:coauthVersionLast="47" xr6:coauthVersionMax="47" xr10:uidLastSave="{00000000-0000-0000-0000-000000000000}"/>
  <bookViews>
    <workbookView xWindow="58695" yWindow="2175" windowWidth="37290" windowHeight="19695" tabRatio="602" activeTab="1" xr2:uid="{E5704761-504C-4AA2-8EF1-EEBBC00002E0}"/>
  </bookViews>
  <sheets>
    <sheet name="Overview" sheetId="3" r:id="rId1"/>
    <sheet name="TimeProfiles" sheetId="13" r:id="rId2"/>
    <sheet name="ALICE" sheetId="5" r:id="rId3"/>
    <sheet name="ATLAS" sheetId="6" r:id="rId4"/>
    <sheet name="LHCb" sheetId="2" r:id="rId5"/>
    <sheet name="R&amp;D" sheetId="8" r:id="rId6"/>
  </sheets>
  <externalReferences>
    <externalReference r:id="rId7"/>
    <externalReference r:id="rId8"/>
  </externalReferences>
  <definedNames>
    <definedName name="BR.totaal">'[1]1. Begroting'!#REF!</definedName>
    <definedName name="Co.finan.Natura">'[1]1. Begroting'!$I$57</definedName>
    <definedName name="Co.finan.Waarde">'[1]1. Begroting'!$I$57</definedName>
    <definedName name="eng_fty" localSheetId="1">[2]Antonio_Rework!$C$2</definedName>
    <definedName name="eng_fty">LHCb!$C$2</definedName>
    <definedName name="eng_year" localSheetId="1">TimeProfiles!$Q$5</definedName>
    <definedName name="eng_year">#REF!</definedName>
    <definedName name="h_per_y">#REF!</definedName>
    <definedName name="IK.totaal">'[1]1. Begroting'!#REF!</definedName>
    <definedName name="inst.groep.1">#REF!</definedName>
    <definedName name="inst.groep.2">#REF!</definedName>
    <definedName name="inst.groep.3">#REF!</definedName>
    <definedName name="inst.groep.4">#REF!</definedName>
    <definedName name="inst.groep.5">#REF!</definedName>
    <definedName name="MK.totaal">'[1]1. Begroting'!#REF!</definedName>
    <definedName name="Naam.groep.1">#REF!</definedName>
    <definedName name="Naam.groep.2">#REF!</definedName>
    <definedName name="Naam.groep.3">#REF!</definedName>
    <definedName name="Naam.groep.4">#REF!</definedName>
    <definedName name="Naam.groep.5">#REF!</definedName>
    <definedName name="PK.Totaal">'[1]1. Begroting'!$I$28</definedName>
    <definedName name="_xlnm.Print_Area" localSheetId="2">ALICE!$B$8:$AH$31</definedName>
    <definedName name="_xlnm.Print_Area" localSheetId="3">ATLAS!$A$2:$AG$16</definedName>
    <definedName name="_xlnm.Print_Area" localSheetId="4">LHCb!$A$2:$AG$77</definedName>
    <definedName name="_xlnm.Print_Area" localSheetId="0">Overview!$B$2:$AG$60</definedName>
    <definedName name="_xlnm.Print_Area" localSheetId="5">'R&amp;D'!$A$2:$AG$13</definedName>
    <definedName name="_xlnm.Print_Area" localSheetId="1">TimeProfiles!$B$3:$S$63</definedName>
    <definedName name="tec_fty" localSheetId="1">[2]Antonio_Rework!$C$3</definedName>
    <definedName name="tec_fty">LHCb!$C$3</definedName>
    <definedName name="tec_year" localSheetId="1">TimeProfiles!$Q$6</definedName>
    <definedName name="tec_year">#REF!</definedName>
    <definedName name="tech_year">'[2]workpackages total'!$B$22</definedName>
    <definedName name="Toew.BR">'[1]1. Begroting'!$I$35</definedName>
    <definedName name="Toew.IK">'[1]1. Begroting'!$I$37</definedName>
    <definedName name="Toew.MK">'[1]1. Begroting'!$I$33</definedName>
    <definedName name="Totaal.aangevraagd">'[1]1. Begroting'!$I$5</definedName>
    <definedName name="Totaal.cofinan">'[1]1. Begroting'!#REF!</definedName>
    <definedName name="Totaal.cofinanciering">'[1]1. Begroting'!$I$12</definedName>
    <definedName name="Totaal.groep.1">#REF!</definedName>
    <definedName name="Totaal.groep.2">#REF!</definedName>
    <definedName name="Totaal.H.groep.1">#REF!</definedName>
    <definedName name="Totaal.H.groep.3">#REF!</definedName>
    <definedName name="Totaal.H.groep.4">#REF!</definedName>
    <definedName name="Totaal.H.groep.5">#REF!</definedName>
    <definedName name="Totaal.kredieten">'[1]1. Begroting'!#REF!</definedName>
    <definedName name="Totaal.Personeel">'[1]1. Begroting'!#REF!</definedName>
    <definedName name="Totaal.projectkosten">'[1]1. Begroting'!$I$6</definedName>
    <definedName name="Totaal.TLV.STW">'[1]1. Begroting'!$I$7</definedName>
    <definedName name="Totaal.V.groep.1">#REF!</definedName>
    <definedName name="Totaal.V.groep.2">#REF!</definedName>
    <definedName name="Totaal.V.groep.3">#REF!</definedName>
    <definedName name="Totaal.V.groep.4">#REF!</definedName>
    <definedName name="Totaal.V.groep.5">#REF!</definedName>
    <definedName name="Voortz.BR">'[1]1. Begroting'!#REF!</definedName>
    <definedName name="Voortz.IK">'[1]1. Begroting'!#REF!</definedName>
    <definedName name="Voortz.MK">'[1]1. Begroting'!#REF!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" i="13" l="1" a="1"/>
  <c r="M14" i="13" s="1"/>
  <c r="L14" i="13" a="1"/>
  <c r="L14" i="13" s="1"/>
  <c r="K14" i="13" a="1"/>
  <c r="K14" i="13" s="1"/>
  <c r="J14" i="13" a="1"/>
  <c r="J14" i="13" s="1"/>
  <c r="I14" i="13" a="1"/>
  <c r="I14" i="13" s="1"/>
  <c r="H14" i="13" a="1"/>
  <c r="H14" i="13" s="1"/>
  <c r="G14" i="13" a="1"/>
  <c r="G14" i="13" s="1"/>
  <c r="F14" i="13" a="1"/>
  <c r="F14" i="13" s="1"/>
  <c r="E14" i="13" a="1"/>
  <c r="E14" i="13" s="1"/>
  <c r="D14" i="13" a="1"/>
  <c r="D14" i="13" s="1"/>
  <c r="M13" i="13" a="1"/>
  <c r="M13" i="13" s="1"/>
  <c r="L13" i="13" a="1"/>
  <c r="L13" i="13" s="1"/>
  <c r="K13" i="13" a="1"/>
  <c r="K13" i="13" s="1"/>
  <c r="J13" i="13" a="1"/>
  <c r="J13" i="13" s="1"/>
  <c r="I13" i="13" a="1"/>
  <c r="I13" i="13" s="1"/>
  <c r="H13" i="13" a="1"/>
  <c r="H13" i="13" s="1"/>
  <c r="G13" i="13" a="1"/>
  <c r="G13" i="13" s="1"/>
  <c r="F13" i="13" a="1"/>
  <c r="F13" i="13" s="1"/>
  <c r="E13" i="13" a="1"/>
  <c r="E13" i="13" s="1"/>
  <c r="D13" i="13" a="1"/>
  <c r="D13" i="13" s="1"/>
  <c r="M8" i="13" a="1"/>
  <c r="M8" i="13" s="1"/>
  <c r="L8" i="13" a="1"/>
  <c r="L8" i="13" s="1"/>
  <c r="K8" i="13" a="1"/>
  <c r="K8" i="13" s="1"/>
  <c r="J8" i="13" a="1"/>
  <c r="J8" i="13" s="1"/>
  <c r="I8" i="13" a="1"/>
  <c r="I8" i="13" s="1"/>
  <c r="H8" i="13" a="1"/>
  <c r="H8" i="13" s="1"/>
  <c r="G8" i="13" a="1"/>
  <c r="G8" i="13" s="1"/>
  <c r="F8" i="13" a="1"/>
  <c r="F8" i="13" s="1"/>
  <c r="E8" i="13" a="1"/>
  <c r="E8" i="13" s="1"/>
  <c r="M7" i="13" a="1"/>
  <c r="M7" i="13" s="1"/>
  <c r="L7" i="13" a="1"/>
  <c r="L7" i="13" s="1"/>
  <c r="K7" i="13" a="1"/>
  <c r="K7" i="13" s="1"/>
  <c r="J7" i="13" a="1"/>
  <c r="J7" i="13" s="1"/>
  <c r="I7" i="13" a="1"/>
  <c r="I7" i="13" s="1"/>
  <c r="H7" i="13" a="1"/>
  <c r="H7" i="13" s="1"/>
  <c r="G7" i="13" a="1"/>
  <c r="G7" i="13" s="1"/>
  <c r="F7" i="13" a="1"/>
  <c r="F7" i="13" s="1"/>
  <c r="E7" i="13" a="1"/>
  <c r="E7" i="13" s="1"/>
  <c r="M6" i="13" a="1"/>
  <c r="M6" i="13" s="1"/>
  <c r="L6" i="13" a="1"/>
  <c r="L6" i="13" s="1"/>
  <c r="K6" i="13" a="1"/>
  <c r="K6" i="13" s="1"/>
  <c r="J6" i="13" a="1"/>
  <c r="J6" i="13" s="1"/>
  <c r="I6" i="13" a="1"/>
  <c r="I6" i="13" s="1"/>
  <c r="H6" i="13" a="1"/>
  <c r="H6" i="13" s="1"/>
  <c r="G6" i="13" a="1"/>
  <c r="G6" i="13" s="1"/>
  <c r="F6" i="13" a="1"/>
  <c r="F6" i="13" s="1"/>
  <c r="E6" i="13" a="1"/>
  <c r="E6" i="13" s="1"/>
  <c r="M5" i="13" a="1"/>
  <c r="M5" i="13" s="1"/>
  <c r="L5" i="13" a="1"/>
  <c r="L5" i="13" s="1"/>
  <c r="K5" i="13" a="1"/>
  <c r="K5" i="13" s="1"/>
  <c r="J5" i="13" a="1"/>
  <c r="J5" i="13" s="1"/>
  <c r="I5" i="13" a="1"/>
  <c r="I5" i="13" s="1"/>
  <c r="H5" i="13" a="1"/>
  <c r="H5" i="13" s="1"/>
  <c r="G5" i="13" a="1"/>
  <c r="G5" i="13" s="1"/>
  <c r="F5" i="13" a="1"/>
  <c r="F5" i="13" s="1"/>
  <c r="E5" i="13" a="1"/>
  <c r="E5" i="13" s="1"/>
  <c r="D7" i="13" a="1"/>
  <c r="D7" i="13" s="1"/>
  <c r="D6" i="13" a="1"/>
  <c r="D6" i="13" s="1"/>
  <c r="D5" i="13" a="1"/>
  <c r="D5" i="13" s="1"/>
  <c r="O37" i="13"/>
  <c r="M63" i="13"/>
  <c r="L63" i="13"/>
  <c r="K63" i="13"/>
  <c r="J63" i="13"/>
  <c r="I63" i="13"/>
  <c r="H63" i="13"/>
  <c r="G63" i="13"/>
  <c r="F63" i="13"/>
  <c r="E63" i="13"/>
  <c r="D63" i="13"/>
  <c r="M62" i="13"/>
  <c r="L62" i="13"/>
  <c r="K62" i="13"/>
  <c r="J62" i="13"/>
  <c r="I62" i="13"/>
  <c r="H62" i="13"/>
  <c r="G62" i="13"/>
  <c r="F62" i="13"/>
  <c r="E62" i="13"/>
  <c r="D62" i="13"/>
  <c r="N56" i="13"/>
  <c r="O56" i="13" s="1"/>
  <c r="N55" i="13"/>
  <c r="O55" i="13" s="1"/>
  <c r="N54" i="13"/>
  <c r="O54" i="13" s="1"/>
  <c r="N53" i="13"/>
  <c r="O53" i="13" s="1"/>
  <c r="N52" i="13"/>
  <c r="O52" i="13" s="1"/>
  <c r="N51" i="13"/>
  <c r="N50" i="13"/>
  <c r="O50" i="13" s="1"/>
  <c r="N49" i="13"/>
  <c r="O49" i="13" s="1"/>
  <c r="N48" i="13"/>
  <c r="O48" i="13" s="1"/>
  <c r="N47" i="13"/>
  <c r="O47" i="13" s="1"/>
  <c r="N46" i="13"/>
  <c r="O46" i="13" s="1"/>
  <c r="N45" i="13"/>
  <c r="O45" i="13" s="1"/>
  <c r="N38" i="13"/>
  <c r="N37" i="13"/>
  <c r="E36" i="13"/>
  <c r="F36" i="13" s="1"/>
  <c r="G36" i="13" s="1"/>
  <c r="H36" i="13" s="1"/>
  <c r="I36" i="13" s="1"/>
  <c r="J36" i="13" s="1"/>
  <c r="K36" i="13" s="1"/>
  <c r="L36" i="13" s="1"/>
  <c r="M36" i="13" s="1"/>
  <c r="AA59" i="3"/>
  <c r="Y59" i="3"/>
  <c r="W59" i="3"/>
  <c r="U59" i="3"/>
  <c r="S59" i="3"/>
  <c r="Q59" i="3"/>
  <c r="O59" i="3"/>
  <c r="M59" i="3"/>
  <c r="K59" i="3"/>
  <c r="I59" i="3"/>
  <c r="G59" i="3"/>
  <c r="E59" i="3"/>
  <c r="N62" i="13" l="1"/>
  <c r="O51" i="13"/>
  <c r="O62" i="13" s="1"/>
  <c r="O38" i="13"/>
  <c r="O63" i="13" s="1"/>
  <c r="N63" i="13"/>
  <c r="AA24" i="5" l="1"/>
  <c r="Y24" i="5"/>
  <c r="W24" i="5"/>
  <c r="U24" i="5"/>
  <c r="S24" i="5"/>
  <c r="Q24" i="5"/>
  <c r="O24" i="5"/>
  <c r="K24" i="5"/>
  <c r="I24" i="5"/>
  <c r="AB13" i="6"/>
  <c r="Z13" i="6"/>
  <c r="X13" i="6"/>
  <c r="V13" i="6"/>
  <c r="T13" i="6"/>
  <c r="R13" i="6"/>
  <c r="P13" i="6"/>
  <c r="N13" i="6"/>
  <c r="L13" i="6"/>
  <c r="J13" i="6"/>
  <c r="H13" i="6"/>
  <c r="F13" i="6"/>
  <c r="E4" i="13"/>
  <c r="F4" i="13" s="1"/>
  <c r="G4" i="13" s="1"/>
  <c r="H4" i="13" s="1"/>
  <c r="I4" i="13" s="1"/>
  <c r="J4" i="13" s="1"/>
  <c r="K4" i="13" s="1"/>
  <c r="L4" i="13" s="1"/>
  <c r="M4" i="13" s="1"/>
  <c r="N16" i="13" l="1"/>
  <c r="O16" i="13" s="1"/>
  <c r="N19" i="13"/>
  <c r="O19" i="13" s="1"/>
  <c r="N21" i="13"/>
  <c r="O21" i="13" s="1"/>
  <c r="N24" i="13"/>
  <c r="O24" i="13" s="1"/>
  <c r="N27" i="13"/>
  <c r="O27" i="13" s="1"/>
  <c r="N18" i="13"/>
  <c r="O18" i="13" s="1"/>
  <c r="N26" i="13"/>
  <c r="O26" i="13" s="1"/>
  <c r="N15" i="13"/>
  <c r="O15" i="13" s="1"/>
  <c r="N23" i="13"/>
  <c r="O23" i="13" s="1"/>
  <c r="N20" i="13"/>
  <c r="O20" i="13" s="1"/>
  <c r="N17" i="13"/>
  <c r="O17" i="13" s="1"/>
  <c r="R17" i="5" s="1"/>
  <c r="R24" i="5" s="1"/>
  <c r="N25" i="13"/>
  <c r="O25" i="13" s="1"/>
  <c r="N7" i="13"/>
  <c r="O7" i="13" s="1"/>
  <c r="N5" i="13"/>
  <c r="N28" i="13"/>
  <c r="O28" i="13" s="1"/>
  <c r="N6" i="13"/>
  <c r="N22" i="13"/>
  <c r="O22" i="13" s="1"/>
  <c r="X14" i="5" l="1"/>
  <c r="X24" i="5" s="1"/>
  <c r="V16" i="5"/>
  <c r="V24" i="5" s="1"/>
  <c r="T15" i="5"/>
  <c r="T24" i="5" s="1"/>
  <c r="P17" i="5"/>
  <c r="P14" i="5"/>
  <c r="AB23" i="5"/>
  <c r="AB24" i="5" s="1"/>
  <c r="M30" i="13"/>
  <c r="L30" i="13"/>
  <c r="I30" i="13"/>
  <c r="K30" i="13"/>
  <c r="J30" i="13"/>
  <c r="N12" i="13"/>
  <c r="O12" i="13" s="1"/>
  <c r="N11" i="13"/>
  <c r="O11" i="13" s="1"/>
  <c r="F30" i="13"/>
  <c r="G30" i="13"/>
  <c r="E30" i="13"/>
  <c r="N13" i="13"/>
  <c r="O13" i="13" s="1"/>
  <c r="H30" i="13"/>
  <c r="N10" i="13"/>
  <c r="O10" i="13" s="1"/>
  <c r="O6" i="13"/>
  <c r="O5" i="13"/>
  <c r="L22" i="5" l="1"/>
  <c r="L17" i="5"/>
  <c r="P24" i="5"/>
  <c r="L24" i="5" l="1"/>
  <c r="AD55" i="3"/>
  <c r="AD54" i="3"/>
  <c r="AD53" i="3"/>
  <c r="AD49" i="3"/>
  <c r="AD48" i="3"/>
  <c r="AD46" i="3"/>
  <c r="AD32" i="3"/>
  <c r="AD31" i="3"/>
  <c r="AD24" i="3"/>
  <c r="AD23" i="3"/>
  <c r="AD19" i="3"/>
  <c r="AD18" i="3"/>
  <c r="AD17" i="3"/>
  <c r="AD16" i="3"/>
  <c r="AD13" i="3"/>
  <c r="AD12" i="3"/>
  <c r="AD6" i="3"/>
  <c r="AC55" i="3"/>
  <c r="AC54" i="3"/>
  <c r="AC53" i="3"/>
  <c r="AC48" i="3"/>
  <c r="AC46" i="3"/>
  <c r="AC32" i="3"/>
  <c r="AC31" i="3"/>
  <c r="AC24" i="3"/>
  <c r="AC23" i="3"/>
  <c r="AC19" i="3"/>
  <c r="AC18" i="3"/>
  <c r="AC17" i="3"/>
  <c r="AC16" i="3"/>
  <c r="AC13" i="3"/>
  <c r="AC12" i="3"/>
  <c r="AC6" i="3"/>
  <c r="AD7" i="8"/>
  <c r="AD6" i="8"/>
  <c r="AC7" i="8"/>
  <c r="AC6" i="8"/>
  <c r="AD75" i="2"/>
  <c r="AD61" i="2"/>
  <c r="AD60" i="2"/>
  <c r="AD53" i="2"/>
  <c r="AD51" i="2"/>
  <c r="AD37" i="2"/>
  <c r="AD36" i="2"/>
  <c r="AD29" i="2"/>
  <c r="AD27" i="2"/>
  <c r="AD13" i="2"/>
  <c r="AD12" i="2"/>
  <c r="AD5" i="2"/>
  <c r="AC75" i="2"/>
  <c r="AC61" i="2"/>
  <c r="AC60" i="2"/>
  <c r="AC53" i="2"/>
  <c r="AC51" i="2"/>
  <c r="AC37" i="2"/>
  <c r="AC36" i="2"/>
  <c r="AC29" i="2"/>
  <c r="AC27" i="2"/>
  <c r="AC13" i="2"/>
  <c r="AC12" i="2"/>
  <c r="AC5" i="2"/>
  <c r="AD12" i="6"/>
  <c r="AD8" i="6"/>
  <c r="AD7" i="6"/>
  <c r="AD6" i="6"/>
  <c r="AC12" i="6"/>
  <c r="AC8" i="6"/>
  <c r="AC7" i="6"/>
  <c r="AC6" i="6"/>
  <c r="AD23" i="5"/>
  <c r="AD19" i="5"/>
  <c r="AC23" i="5"/>
  <c r="AC20" i="5"/>
  <c r="AC19" i="5"/>
  <c r="AC13" i="5"/>
  <c r="AB57" i="3"/>
  <c r="AA57" i="3"/>
  <c r="Z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7" i="3"/>
  <c r="E56" i="3"/>
  <c r="AB58" i="3"/>
  <c r="AA58" i="3"/>
  <c r="Z58" i="3"/>
  <c r="Y61" i="3" s="1"/>
  <c r="R58" i="3"/>
  <c r="Q58" i="3"/>
  <c r="P58" i="3"/>
  <c r="O61" i="3" s="1"/>
  <c r="O58" i="3"/>
  <c r="N58" i="3"/>
  <c r="M58" i="3"/>
  <c r="L58" i="3"/>
  <c r="K61" i="3" s="1"/>
  <c r="K58" i="3"/>
  <c r="X58" i="3"/>
  <c r="W58" i="3"/>
  <c r="V58" i="3"/>
  <c r="U58" i="3"/>
  <c r="T58" i="3"/>
  <c r="S58" i="3"/>
  <c r="J58" i="3"/>
  <c r="I58" i="3"/>
  <c r="H58" i="3"/>
  <c r="G58" i="3"/>
  <c r="F58" i="3"/>
  <c r="E61" i="3" s="1"/>
  <c r="E58" i="3"/>
  <c r="N14" i="13" l="1"/>
  <c r="O14" i="13" s="1"/>
  <c r="AD58" i="3"/>
  <c r="S61" i="3"/>
  <c r="K60" i="3"/>
  <c r="E60" i="3"/>
  <c r="O60" i="3"/>
  <c r="S60" i="3"/>
  <c r="AF54" i="3"/>
  <c r="V59" i="3"/>
  <c r="AE54" i="3"/>
  <c r="AE6" i="8"/>
  <c r="AF6" i="8"/>
  <c r="AF6" i="6"/>
  <c r="AE6" i="6"/>
  <c r="Y52" i="3"/>
  <c r="Y51" i="3"/>
  <c r="Y50" i="3"/>
  <c r="Y49" i="3"/>
  <c r="AC49" i="3" l="1"/>
  <c r="AE49" i="3" s="1"/>
  <c r="R59" i="3"/>
  <c r="P59" i="3"/>
  <c r="O62" i="3" s="1"/>
  <c r="N59" i="3"/>
  <c r="L59" i="3"/>
  <c r="T59" i="3"/>
  <c r="Y57" i="3"/>
  <c r="AE53" i="2"/>
  <c r="AE5" i="2"/>
  <c r="AE29" i="2"/>
  <c r="AF29" i="2"/>
  <c r="AF24" i="3"/>
  <c r="AE6" i="3"/>
  <c r="AF6" i="3"/>
  <c r="AE17" i="3"/>
  <c r="AF17" i="3"/>
  <c r="AF49" i="3"/>
  <c r="AF53" i="2"/>
  <c r="AE13" i="5"/>
  <c r="AF5" i="2"/>
  <c r="K62" i="3" l="1"/>
  <c r="J59" i="3"/>
  <c r="H59" i="3"/>
  <c r="F59" i="3"/>
  <c r="AF58" i="3"/>
  <c r="Y58" i="3"/>
  <c r="X59" i="3" l="1"/>
  <c r="S62" i="3" s="1"/>
  <c r="E62" i="3"/>
  <c r="Y60" i="3"/>
  <c r="AE24" i="3"/>
  <c r="AE58" i="3" s="1"/>
  <c r="AC58" i="3"/>
  <c r="Z59" i="3" l="1"/>
  <c r="AB59" i="3"/>
  <c r="Y62" i="3" l="1"/>
  <c r="N9" i="13" l="1"/>
  <c r="O9" i="13" s="1"/>
  <c r="N30" i="13"/>
  <c r="D30" i="13"/>
  <c r="J22" i="5" l="1"/>
  <c r="AD20" i="5" s="1"/>
  <c r="O30" i="13"/>
  <c r="J13" i="5"/>
  <c r="AD13" i="5" l="1"/>
  <c r="AF13" i="5" s="1"/>
  <c r="J24" i="5"/>
  <c r="D8" i="13" l="1" a="1"/>
  <c r="D8" i="13" s="1"/>
  <c r="L31" i="13"/>
  <c r="H31" i="13"/>
  <c r="J31" i="13"/>
  <c r="I31" i="13"/>
  <c r="G31" i="13"/>
  <c r="K31" i="13"/>
  <c r="F31" i="13"/>
  <c r="M31" i="13"/>
  <c r="E31" i="13"/>
  <c r="D31" i="13" l="1"/>
  <c r="N8" i="13"/>
  <c r="O8" i="13" l="1"/>
  <c r="O31" i="13" s="1"/>
  <c r="N31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<sst xmlns="http://schemas.openxmlformats.org/spreadsheetml/2006/main" count="452" uniqueCount="134">
  <si>
    <t>Sensors</t>
  </si>
  <si>
    <t>WP1 Sensors</t>
  </si>
  <si>
    <t>WP2 ASICs</t>
  </si>
  <si>
    <t>WP3 Readout</t>
  </si>
  <si>
    <t>WP3 Mechanics &amp; Cooling</t>
  </si>
  <si>
    <t>WP5 IT Infrastructure, Data &amp; Software</t>
  </si>
  <si>
    <t>Sensor</t>
  </si>
  <si>
    <t>Mechanics</t>
  </si>
  <si>
    <t>Module Assembly</t>
  </si>
  <si>
    <t>Cooling</t>
  </si>
  <si>
    <t>Readout</t>
  </si>
  <si>
    <t>Power</t>
  </si>
  <si>
    <t>Detector</t>
  </si>
  <si>
    <t>Sensor Submission Costs</t>
  </si>
  <si>
    <t>Characterisation</t>
  </si>
  <si>
    <t>R&amp;D</t>
  </si>
  <si>
    <t>Computing</t>
  </si>
  <si>
    <t>Common Funds</t>
  </si>
  <si>
    <t>ALICE</t>
  </si>
  <si>
    <t>ASICs</t>
  </si>
  <si>
    <t>DAQ</t>
  </si>
  <si>
    <t>RF Shield</t>
  </si>
  <si>
    <t>Module Production</t>
  </si>
  <si>
    <t>Layout &amp; Construction</t>
  </si>
  <si>
    <t>ATLAS</t>
  </si>
  <si>
    <t>PDP</t>
  </si>
  <si>
    <t>WP1.1 3D Hybrids Material</t>
  </si>
  <si>
    <t>WP1.1 3D Hybrids Personnel</t>
  </si>
  <si>
    <t>WP3.1 High-Speed Transmission Material</t>
  </si>
  <si>
    <t>WP3.1 High-Speed Transmission Personnel</t>
  </si>
  <si>
    <t>WP3.2 Data Acquisition Material</t>
  </si>
  <si>
    <t>WP3.2 Data Acquisition Personnel</t>
  </si>
  <si>
    <t>WP4.1 Module Construction Material</t>
  </si>
  <si>
    <t>WP4.1 Module Construction Personnel</t>
  </si>
  <si>
    <t>WP5.2 Algorithms Personnel</t>
  </si>
  <si>
    <t>WP5.2 Algorithms Material</t>
  </si>
  <si>
    <t>WP5.1 Accelerators Material</t>
  </si>
  <si>
    <t>WP5.1 Accelerators Personnel</t>
  </si>
  <si>
    <t>Partial Totals Material</t>
  </si>
  <si>
    <t>Partial Totals Personnel</t>
  </si>
  <si>
    <t xml:space="preserve"> Total Material</t>
  </si>
  <si>
    <t xml:space="preserve"> Total Personnel</t>
  </si>
  <si>
    <t>ASIC Submission</t>
  </si>
  <si>
    <t>Sensor Submission</t>
  </si>
  <si>
    <t>Assembly manufacture</t>
  </si>
  <si>
    <t>Wafer thinning/metallization</t>
  </si>
  <si>
    <t>Cooling R&amp;D</t>
  </si>
  <si>
    <t>Module Production Infrastructure</t>
  </si>
  <si>
    <t>Personnel</t>
  </si>
  <si>
    <t>Preproduction Materia for technical readiness</t>
  </si>
  <si>
    <t>Purchase costs</t>
  </si>
  <si>
    <t>System costs</t>
  </si>
  <si>
    <t>Power costs</t>
  </si>
  <si>
    <t>Cooling costs</t>
  </si>
  <si>
    <t>Power Supply Contribution</t>
  </si>
  <si>
    <t>Irradiation Costs</t>
  </si>
  <si>
    <t>Cooling substrate R&amp;D</t>
  </si>
  <si>
    <t>Wafer Testing Equipment</t>
  </si>
  <si>
    <t>Electrical characterization of die</t>
  </si>
  <si>
    <t>Automatic probe station</t>
  </si>
  <si>
    <t>High-speed serializer R&amp;D</t>
  </si>
  <si>
    <t>Cooling Plant R&amp;D</t>
  </si>
  <si>
    <t>Unforseen</t>
  </si>
  <si>
    <t>Unforseen R&amp;D Infrastructure</t>
  </si>
  <si>
    <t>Unforseen Personnel</t>
  </si>
  <si>
    <t>ASIC Submission (50% external fund)</t>
  </si>
  <si>
    <t xml:space="preserve"> (reduced) DAQ</t>
  </si>
  <si>
    <t xml:space="preserve"> (reduced) RF Shield</t>
  </si>
  <si>
    <t xml:space="preserve"> (reduced) Module Production</t>
  </si>
  <si>
    <t>(reduced, to be checked) Common Funds</t>
  </si>
  <si>
    <t xml:space="preserve"> (reduced to 50%) Wafer Testing Equipment</t>
  </si>
  <si>
    <t xml:space="preserve"> (contribute 1/3) Automatic probe station</t>
  </si>
  <si>
    <t xml:space="preserve"> (reduced to 50%) High-speed serializer R&amp;D</t>
  </si>
  <si>
    <t xml:space="preserve"> (reduced to zero) Unforseen Personnel</t>
  </si>
  <si>
    <t>LHCb REALISTIC</t>
  </si>
  <si>
    <t>LHCb REDUCED</t>
  </si>
  <si>
    <t>LHCb VERY MINIMUM</t>
  </si>
  <si>
    <t>Sensor/ASIC</t>
  </si>
  <si>
    <t xml:space="preserve">LHCb </t>
  </si>
  <si>
    <t>Blue Sky</t>
  </si>
  <si>
    <t>Prototyping</t>
  </si>
  <si>
    <t>Common Infrastructure</t>
  </si>
  <si>
    <t>Total</t>
  </si>
  <si>
    <t>WP4 Mechanics &amp; Cooling</t>
  </si>
  <si>
    <t>WP1.3 LGAD Hybrids Material</t>
  </si>
  <si>
    <t>WP1.3 LGAD Hybrids Personnel</t>
  </si>
  <si>
    <t>WP1.2 Monolithic Material</t>
  </si>
  <si>
    <t>WP1.2 Monolithic Personnel</t>
  </si>
  <si>
    <t>WP2.2 Monolithic Material</t>
  </si>
  <si>
    <t>WP2.2 Monolithic Personnel</t>
  </si>
  <si>
    <t>WP2.1  Hybrid ASICs Material</t>
  </si>
  <si>
    <t>WP2.1  Hybrid ASICs Personnel</t>
  </si>
  <si>
    <t>WP4.2  Cooling Personnel</t>
  </si>
  <si>
    <t>WP4.2  Cooling Material</t>
  </si>
  <si>
    <t>WP4.3 Mechanics &amp; Infrastructure Material</t>
  </si>
  <si>
    <t>WP4.3 Mechanics &amp; Infrastructure Personnel</t>
  </si>
  <si>
    <t>Total (E)</t>
  </si>
  <si>
    <t>Total (T)</t>
  </si>
  <si>
    <t>WP1.1 3D Hybrids Personnel (E)</t>
  </si>
  <si>
    <t>WP1.1 3D Hybrids Personnel (T)</t>
  </si>
  <si>
    <t>WP1.3 LGAD Hybrids Personnel (E)</t>
  </si>
  <si>
    <t>WP1.3 LGAD Hybrids Personnel (T)</t>
  </si>
  <si>
    <t>WP1.2 Monolithic Personnel (E)</t>
  </si>
  <si>
    <t>WP1.2 Monolithic Personnel (T)</t>
  </si>
  <si>
    <t>WP2.2 Monolithic Personnel (E)</t>
  </si>
  <si>
    <t>WP2.2 Monolithic Personnel (T)</t>
  </si>
  <si>
    <t>WP2.1  Hybrid ASICs Personnel (E)</t>
  </si>
  <si>
    <t>WP2.1  Hybrid ASICs Personnel (T)</t>
  </si>
  <si>
    <t>WP3.1 High-Speed Transmission Personnel (E)</t>
  </si>
  <si>
    <t>WP3.1 High-Speed Transmission Personnel (T)</t>
  </si>
  <si>
    <t>WP3.2 Data Acquisition Personnel (E)</t>
  </si>
  <si>
    <t>WP3.2 Data Acquisition Personnel (T)</t>
  </si>
  <si>
    <t>WP4.1 Module Construction Personnel (E)</t>
  </si>
  <si>
    <t>WP4.1 Module Construction Personnel (T)</t>
  </si>
  <si>
    <t>WP4.2  Cooling Personnel (E)</t>
  </si>
  <si>
    <t>WP4.2  Cooling Personnel (T)</t>
  </si>
  <si>
    <t>WP4.3 Mechanics &amp; Infrastructure Personnel (E)</t>
  </si>
  <si>
    <t>WP4.3 Mechanics &amp; Infrastructure Personnel (T)</t>
  </si>
  <si>
    <t>WP5.1 Accelerators Personnel (E)</t>
  </si>
  <si>
    <t>WP5.1 Accelerators Personnel (T)</t>
  </si>
  <si>
    <t>WP5.2 Algorithms Personnel (E)</t>
  </si>
  <si>
    <t>WP5.2 Algorithms Personnel (T)</t>
  </si>
  <si>
    <t>Eng. FTE cost per year (MEUR)</t>
  </si>
  <si>
    <t>Tec. FTE cost per year (MEUR)</t>
  </si>
  <si>
    <t>FTE Total</t>
  </si>
  <si>
    <t>Cost (MEUR)</t>
  </si>
  <si>
    <t>Material Grand-Total</t>
  </si>
  <si>
    <t>Personnel Grand-Total</t>
  </si>
  <si>
    <t>Total Detector + Common Funds</t>
  </si>
  <si>
    <t>Total R&amp;D and computing</t>
  </si>
  <si>
    <t>In FASTTRACK Proposal</t>
  </si>
  <si>
    <t>Personnel Grand-Total in FASTTRACK</t>
  </si>
  <si>
    <t>ALICE TIME PROFILE</t>
  </si>
  <si>
    <t>LHCB TIME PROFILE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</si>
</sst>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_ * #,##0.00_ ;_ * \-#,##0.00_ ;_ * &quot;-&quot;??_ ;_ @_ "/>
  </numFmts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0E0BE"/>
        <bgColor indexed="64"/>
      </patternFill>
    </fill>
    <fill>
      <patternFill patternType="solid">
        <fgColor rgb="FFCECD97"/>
        <bgColor indexed="64"/>
      </patternFill>
    </fill>
    <fill>
      <patternFill patternType="solid">
        <fgColor rgb="FFE3E2C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B4EBA3"/>
        <bgColor indexed="64"/>
      </patternFill>
    </fill>
  </fills>
  <borders count="1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7" fillId="0" borderId="0"/>
    <xf numFmtId="166" fontId="6" fillId="0" borderId="0" applyFont="0" applyFill="0" applyBorder="0" applyAlignment="0" applyProtection="0"/>
  </cellStyleXfs>
  <cellXfs count="741">
    <xf numFmtId="0" fontId="0" fillId="0" borderId="0" xfId="0"/>
    <xf numFmtId="0" fontId="1" fillId="12" borderId="1" xfId="0" applyFont="1" applyFill="1" applyBorder="1" applyAlignment="1">
      <alignment horizontal="right"/>
    </xf>
    <xf numFmtId="164" fontId="1" fillId="12" borderId="1" xfId="0" applyNumberFormat="1" applyFont="1" applyFill="1" applyBorder="1" applyAlignment="1">
      <alignment horizontal="center"/>
    </xf>
    <xf numFmtId="164" fontId="1" fillId="12" borderId="30" xfId="0" applyNumberFormat="1" applyFont="1" applyFill="1" applyBorder="1" applyAlignment="1">
      <alignment horizontal="center"/>
    </xf>
    <xf numFmtId="164" fontId="1" fillId="12" borderId="24" xfId="0" applyNumberFormat="1" applyFont="1" applyFill="1" applyBorder="1" applyAlignment="1">
      <alignment horizontal="center"/>
    </xf>
    <xf numFmtId="164" fontId="1" fillId="12" borderId="42" xfId="0" applyNumberFormat="1" applyFont="1" applyFill="1" applyBorder="1" applyAlignment="1">
      <alignment horizontal="center"/>
    </xf>
    <xf numFmtId="164" fontId="1" fillId="12" borderId="52" xfId="0" applyNumberFormat="1" applyFont="1" applyFill="1" applyBorder="1" applyAlignment="1">
      <alignment horizontal="center"/>
    </xf>
    <xf numFmtId="0" fontId="1" fillId="12" borderId="3" xfId="0" applyFont="1" applyFill="1" applyBorder="1" applyAlignment="1">
      <alignment horizontal="right"/>
    </xf>
    <xf numFmtId="164" fontId="1" fillId="12" borderId="3" xfId="0" applyNumberFormat="1" applyFont="1" applyFill="1" applyBorder="1" applyAlignment="1">
      <alignment horizontal="center"/>
    </xf>
    <xf numFmtId="164" fontId="1" fillId="12" borderId="31" xfId="0" applyNumberFormat="1" applyFont="1" applyFill="1" applyBorder="1" applyAlignment="1">
      <alignment horizontal="center"/>
    </xf>
    <xf numFmtId="164" fontId="1" fillId="12" borderId="25" xfId="0" applyNumberFormat="1" applyFont="1" applyFill="1" applyBorder="1" applyAlignment="1">
      <alignment horizontal="center"/>
    </xf>
    <xf numFmtId="164" fontId="1" fillId="12" borderId="43" xfId="0" applyNumberFormat="1" applyFont="1" applyFill="1" applyBorder="1" applyAlignment="1">
      <alignment horizontal="center"/>
    </xf>
    <xf numFmtId="164" fontId="1" fillId="12" borderId="53" xfId="0" applyNumberFormat="1" applyFont="1" applyFill="1" applyBorder="1" applyAlignment="1">
      <alignment horizontal="center"/>
    </xf>
    <xf numFmtId="0" fontId="1" fillId="12" borderId="4" xfId="0" applyFont="1" applyFill="1" applyBorder="1" applyAlignment="1">
      <alignment horizontal="right"/>
    </xf>
    <xf numFmtId="164" fontId="1" fillId="12" borderId="4" xfId="0" applyNumberFormat="1" applyFont="1" applyFill="1" applyBorder="1" applyAlignment="1">
      <alignment horizontal="center"/>
    </xf>
    <xf numFmtId="164" fontId="1" fillId="12" borderId="32" xfId="0" applyNumberFormat="1" applyFont="1" applyFill="1" applyBorder="1" applyAlignment="1">
      <alignment horizontal="center"/>
    </xf>
    <xf numFmtId="164" fontId="1" fillId="12" borderId="44" xfId="0" applyNumberFormat="1" applyFont="1" applyFill="1" applyBorder="1" applyAlignment="1">
      <alignment horizontal="center"/>
    </xf>
    <xf numFmtId="164" fontId="1" fillId="12" borderId="34" xfId="0" applyNumberFormat="1" applyFont="1" applyFill="1" applyBorder="1" applyAlignment="1">
      <alignment horizontal="center"/>
    </xf>
    <xf numFmtId="0" fontId="1" fillId="12" borderId="15" xfId="0" applyFont="1" applyFill="1" applyBorder="1" applyAlignment="1">
      <alignment horizontal="center"/>
    </xf>
    <xf numFmtId="0" fontId="1" fillId="12" borderId="15" xfId="0" applyFont="1" applyFill="1" applyBorder="1" applyAlignment="1">
      <alignment horizontal="right"/>
    </xf>
    <xf numFmtId="164" fontId="1" fillId="12" borderId="23" xfId="0" applyNumberFormat="1" applyFont="1" applyFill="1" applyBorder="1" applyAlignment="1">
      <alignment horizontal="center"/>
    </xf>
    <xf numFmtId="164" fontId="1" fillId="12" borderId="36" xfId="0" applyNumberFormat="1" applyFont="1" applyFill="1" applyBorder="1" applyAlignment="1">
      <alignment horizontal="center"/>
    </xf>
    <xf numFmtId="164" fontId="1" fillId="12" borderId="19" xfId="0" applyNumberFormat="1" applyFont="1" applyFill="1" applyBorder="1" applyAlignment="1">
      <alignment horizontal="center"/>
    </xf>
    <xf numFmtId="164" fontId="1" fillId="12" borderId="35" xfId="0" applyNumberFormat="1" applyFont="1" applyFill="1" applyBorder="1" applyAlignment="1">
      <alignment horizontal="center"/>
    </xf>
    <xf numFmtId="164" fontId="1" fillId="12" borderId="47" xfId="0" applyNumberFormat="1" applyFont="1" applyFill="1" applyBorder="1" applyAlignment="1">
      <alignment horizontal="center"/>
    </xf>
    <xf numFmtId="164" fontId="1" fillId="12" borderId="28" xfId="0" applyNumberFormat="1" applyFont="1" applyFill="1" applyBorder="1" applyAlignment="1">
      <alignment horizontal="center"/>
    </xf>
    <xf numFmtId="164" fontId="1" fillId="12" borderId="15" xfId="0" applyNumberFormat="1" applyFont="1" applyFill="1" applyBorder="1" applyAlignment="1">
      <alignment horizontal="center"/>
    </xf>
    <xf numFmtId="164" fontId="1" fillId="12" borderId="48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right"/>
    </xf>
    <xf numFmtId="164" fontId="1" fillId="0" borderId="23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0" fontId="1" fillId="0" borderId="12" xfId="0" applyFont="1" applyBorder="1" applyAlignment="1">
      <alignment horizontal="right"/>
    </xf>
    <xf numFmtId="0" fontId="1" fillId="12" borderId="17" xfId="0" applyFont="1" applyFill="1" applyBorder="1" applyAlignment="1">
      <alignment horizontal="right"/>
    </xf>
    <xf numFmtId="164" fontId="1" fillId="12" borderId="57" xfId="0" applyNumberFormat="1" applyFont="1" applyFill="1" applyBorder="1" applyAlignment="1">
      <alignment horizontal="center"/>
    </xf>
    <xf numFmtId="164" fontId="1" fillId="12" borderId="62" xfId="0" applyNumberFormat="1" applyFont="1" applyFill="1" applyBorder="1" applyAlignment="1">
      <alignment horizontal="center"/>
    </xf>
    <xf numFmtId="0" fontId="1" fillId="12" borderId="0" xfId="0" applyFont="1" applyFill="1" applyAlignment="1">
      <alignment horizontal="right"/>
    </xf>
    <xf numFmtId="164" fontId="1" fillId="12" borderId="41" xfId="0" applyNumberFormat="1" applyFont="1" applyFill="1" applyBorder="1" applyAlignment="1">
      <alignment horizontal="center"/>
    </xf>
    <xf numFmtId="0" fontId="1" fillId="12" borderId="20" xfId="0" applyFont="1" applyFill="1" applyBorder="1" applyAlignment="1">
      <alignment horizontal="right"/>
    </xf>
    <xf numFmtId="164" fontId="1" fillId="12" borderId="63" xfId="0" applyNumberFormat="1" applyFont="1" applyFill="1" applyBorder="1" applyAlignment="1">
      <alignment horizontal="center"/>
    </xf>
    <xf numFmtId="164" fontId="1" fillId="12" borderId="58" xfId="0" applyNumberFormat="1" applyFont="1" applyFill="1" applyBorder="1" applyAlignment="1">
      <alignment horizontal="center"/>
    </xf>
    <xf numFmtId="0" fontId="1" fillId="12" borderId="69" xfId="0" applyFont="1" applyFill="1" applyBorder="1" applyAlignment="1">
      <alignment horizontal="right"/>
    </xf>
    <xf numFmtId="164" fontId="1" fillId="12" borderId="69" xfId="0" applyNumberFormat="1" applyFont="1" applyFill="1" applyBorder="1" applyAlignment="1">
      <alignment horizontal="center"/>
    </xf>
    <xf numFmtId="164" fontId="1" fillId="12" borderId="70" xfId="0" applyNumberFormat="1" applyFont="1" applyFill="1" applyBorder="1" applyAlignment="1">
      <alignment horizontal="center"/>
    </xf>
    <xf numFmtId="164" fontId="1" fillId="12" borderId="71" xfId="0" applyNumberFormat="1" applyFont="1" applyFill="1" applyBorder="1" applyAlignment="1">
      <alignment horizontal="center"/>
    </xf>
    <xf numFmtId="164" fontId="1" fillId="12" borderId="72" xfId="0" applyNumberFormat="1" applyFont="1" applyFill="1" applyBorder="1" applyAlignment="1">
      <alignment horizontal="center"/>
    </xf>
    <xf numFmtId="164" fontId="1" fillId="12" borderId="73" xfId="0" applyNumberFormat="1" applyFont="1" applyFill="1" applyBorder="1" applyAlignment="1">
      <alignment horizontal="center"/>
    </xf>
    <xf numFmtId="0" fontId="1" fillId="12" borderId="77" xfId="0" applyFont="1" applyFill="1" applyBorder="1" applyAlignment="1">
      <alignment horizontal="right"/>
    </xf>
    <xf numFmtId="0" fontId="1" fillId="12" borderId="2" xfId="0" applyFont="1" applyFill="1" applyBorder="1" applyAlignment="1">
      <alignment horizontal="right"/>
    </xf>
    <xf numFmtId="0" fontId="1" fillId="12" borderId="14" xfId="0" applyFont="1" applyFill="1" applyBorder="1" applyAlignment="1">
      <alignment horizontal="right"/>
    </xf>
    <xf numFmtId="0" fontId="0" fillId="12" borderId="14" xfId="0" applyFill="1" applyBorder="1"/>
    <xf numFmtId="164" fontId="1" fillId="12" borderId="78" xfId="0" applyNumberFormat="1" applyFont="1" applyFill="1" applyBorder="1" applyAlignment="1">
      <alignment horizontal="center"/>
    </xf>
    <xf numFmtId="164" fontId="1" fillId="12" borderId="79" xfId="0" applyNumberFormat="1" applyFont="1" applyFill="1" applyBorder="1" applyAlignment="1">
      <alignment horizontal="center"/>
    </xf>
    <xf numFmtId="0" fontId="0" fillId="0" borderId="80" xfId="0" applyBorder="1"/>
    <xf numFmtId="0" fontId="1" fillId="9" borderId="17" xfId="0" applyFont="1" applyFill="1" applyBorder="1" applyAlignment="1">
      <alignment horizontal="right"/>
    </xf>
    <xf numFmtId="164" fontId="1" fillId="9" borderId="19" xfId="0" applyNumberFormat="1" applyFont="1" applyFill="1" applyBorder="1" applyAlignment="1">
      <alignment horizontal="center"/>
    </xf>
    <xf numFmtId="164" fontId="1" fillId="9" borderId="35" xfId="0" applyNumberFormat="1" applyFont="1" applyFill="1" applyBorder="1" applyAlignment="1">
      <alignment horizontal="center"/>
    </xf>
    <xf numFmtId="164" fontId="1" fillId="9" borderId="28" xfId="0" applyNumberFormat="1" applyFont="1" applyFill="1" applyBorder="1" applyAlignment="1">
      <alignment horizontal="center"/>
    </xf>
    <xf numFmtId="164" fontId="1" fillId="9" borderId="47" xfId="0" applyNumberFormat="1" applyFont="1" applyFill="1" applyBorder="1" applyAlignment="1">
      <alignment horizontal="center"/>
    </xf>
    <xf numFmtId="164" fontId="1" fillId="9" borderId="57" xfId="0" applyNumberFormat="1" applyFont="1" applyFill="1" applyBorder="1" applyAlignment="1">
      <alignment horizontal="center"/>
    </xf>
    <xf numFmtId="164" fontId="1" fillId="9" borderId="62" xfId="0" applyNumberFormat="1" applyFont="1" applyFill="1" applyBorder="1" applyAlignment="1">
      <alignment horizontal="center"/>
    </xf>
    <xf numFmtId="0" fontId="1" fillId="9" borderId="0" xfId="0" applyFont="1" applyFill="1" applyAlignment="1">
      <alignment horizontal="right"/>
    </xf>
    <xf numFmtId="164" fontId="1" fillId="9" borderId="1" xfId="0" applyNumberFormat="1" applyFont="1" applyFill="1" applyBorder="1" applyAlignment="1">
      <alignment horizontal="center"/>
    </xf>
    <xf numFmtId="164" fontId="1" fillId="9" borderId="30" xfId="0" applyNumberFormat="1" applyFont="1" applyFill="1" applyBorder="1" applyAlignment="1">
      <alignment horizontal="center"/>
    </xf>
    <xf numFmtId="164" fontId="1" fillId="9" borderId="24" xfId="0" applyNumberFormat="1" applyFont="1" applyFill="1" applyBorder="1" applyAlignment="1">
      <alignment horizontal="center"/>
    </xf>
    <xf numFmtId="164" fontId="1" fillId="9" borderId="42" xfId="0" applyNumberFormat="1" applyFont="1" applyFill="1" applyBorder="1" applyAlignment="1">
      <alignment horizontal="center"/>
    </xf>
    <xf numFmtId="164" fontId="1" fillId="9" borderId="52" xfId="0" applyNumberFormat="1" applyFont="1" applyFill="1" applyBorder="1" applyAlignment="1">
      <alignment horizontal="center"/>
    </xf>
    <xf numFmtId="164" fontId="1" fillId="9" borderId="41" xfId="0" applyNumberFormat="1" applyFont="1" applyFill="1" applyBorder="1" applyAlignment="1">
      <alignment horizontal="center"/>
    </xf>
    <xf numFmtId="0" fontId="3" fillId="9" borderId="0" xfId="0" applyFont="1" applyFill="1" applyAlignment="1">
      <alignment horizontal="right"/>
    </xf>
    <xf numFmtId="0" fontId="1" fillId="9" borderId="20" xfId="0" applyFont="1" applyFill="1" applyBorder="1" applyAlignment="1">
      <alignment horizontal="right"/>
    </xf>
    <xf numFmtId="164" fontId="1" fillId="9" borderId="3" xfId="0" applyNumberFormat="1" applyFont="1" applyFill="1" applyBorder="1" applyAlignment="1">
      <alignment horizontal="center"/>
    </xf>
    <xf numFmtId="164" fontId="1" fillId="9" borderId="31" xfId="0" applyNumberFormat="1" applyFont="1" applyFill="1" applyBorder="1" applyAlignment="1">
      <alignment horizontal="center"/>
    </xf>
    <xf numFmtId="164" fontId="1" fillId="9" borderId="25" xfId="0" applyNumberFormat="1" applyFont="1" applyFill="1" applyBorder="1" applyAlignment="1">
      <alignment horizontal="center"/>
    </xf>
    <xf numFmtId="164" fontId="1" fillId="9" borderId="43" xfId="0" applyNumberFormat="1" applyFont="1" applyFill="1" applyBorder="1" applyAlignment="1">
      <alignment horizontal="center"/>
    </xf>
    <xf numFmtId="164" fontId="1" fillId="9" borderId="53" xfId="0" applyNumberFormat="1" applyFont="1" applyFill="1" applyBorder="1" applyAlignment="1">
      <alignment horizontal="center"/>
    </xf>
    <xf numFmtId="164" fontId="1" fillId="9" borderId="63" xfId="0" applyNumberFormat="1" applyFont="1" applyFill="1" applyBorder="1" applyAlignment="1">
      <alignment horizontal="center"/>
    </xf>
    <xf numFmtId="0" fontId="1" fillId="9" borderId="15" xfId="0" applyFont="1" applyFill="1" applyBorder="1" applyAlignment="1">
      <alignment horizontal="center"/>
    </xf>
    <xf numFmtId="0" fontId="3" fillId="9" borderId="15" xfId="0" applyFont="1" applyFill="1" applyBorder="1" applyAlignment="1">
      <alignment horizontal="right"/>
    </xf>
    <xf numFmtId="164" fontId="1" fillId="9" borderId="15" xfId="0" applyNumberFormat="1" applyFont="1" applyFill="1" applyBorder="1" applyAlignment="1">
      <alignment horizontal="center"/>
    </xf>
    <xf numFmtId="164" fontId="1" fillId="9" borderId="36" xfId="0" applyNumberFormat="1" applyFont="1" applyFill="1" applyBorder="1" applyAlignment="1">
      <alignment horizontal="center"/>
    </xf>
    <xf numFmtId="164" fontId="1" fillId="9" borderId="23" xfId="0" applyNumberFormat="1" applyFont="1" applyFill="1" applyBorder="1" applyAlignment="1">
      <alignment horizontal="center"/>
    </xf>
    <xf numFmtId="164" fontId="1" fillId="9" borderId="48" xfId="0" applyNumberFormat="1" applyFont="1" applyFill="1" applyBorder="1" applyAlignment="1">
      <alignment horizontal="center"/>
    </xf>
    <xf numFmtId="164" fontId="1" fillId="9" borderId="58" xfId="0" applyNumberFormat="1" applyFont="1" applyFill="1" applyBorder="1" applyAlignment="1">
      <alignment horizontal="center"/>
    </xf>
    <xf numFmtId="0" fontId="1" fillId="9" borderId="69" xfId="0" applyFont="1" applyFill="1" applyBorder="1" applyAlignment="1">
      <alignment horizontal="right"/>
    </xf>
    <xf numFmtId="164" fontId="1" fillId="9" borderId="69" xfId="0" applyNumberFormat="1" applyFont="1" applyFill="1" applyBorder="1" applyAlignment="1">
      <alignment horizontal="center"/>
    </xf>
    <xf numFmtId="164" fontId="1" fillId="9" borderId="70" xfId="0" applyNumberFormat="1" applyFont="1" applyFill="1" applyBorder="1" applyAlignment="1">
      <alignment horizontal="center"/>
    </xf>
    <xf numFmtId="164" fontId="1" fillId="9" borderId="71" xfId="0" applyNumberFormat="1" applyFont="1" applyFill="1" applyBorder="1" applyAlignment="1">
      <alignment horizontal="center"/>
    </xf>
    <xf numFmtId="164" fontId="1" fillId="9" borderId="72" xfId="0" applyNumberFormat="1" applyFont="1" applyFill="1" applyBorder="1" applyAlignment="1">
      <alignment horizontal="center"/>
    </xf>
    <xf numFmtId="164" fontId="1" fillId="9" borderId="73" xfId="0" applyNumberFormat="1" applyFont="1" applyFill="1" applyBorder="1" applyAlignment="1">
      <alignment horizontal="center"/>
    </xf>
    <xf numFmtId="0" fontId="1" fillId="9" borderId="1" xfId="0" applyFont="1" applyFill="1" applyBorder="1" applyAlignment="1">
      <alignment horizontal="right"/>
    </xf>
    <xf numFmtId="0" fontId="1" fillId="9" borderId="4" xfId="0" applyFont="1" applyFill="1" applyBorder="1" applyAlignment="1">
      <alignment horizontal="right"/>
    </xf>
    <xf numFmtId="0" fontId="1" fillId="9" borderId="77" xfId="0" applyFont="1" applyFill="1" applyBorder="1" applyAlignment="1">
      <alignment horizontal="right"/>
    </xf>
    <xf numFmtId="0" fontId="1" fillId="9" borderId="2" xfId="0" applyFont="1" applyFill="1" applyBorder="1" applyAlignment="1">
      <alignment horizontal="right"/>
    </xf>
    <xf numFmtId="0" fontId="3" fillId="9" borderId="1" xfId="0" applyFont="1" applyFill="1" applyBorder="1" applyAlignment="1">
      <alignment horizontal="right"/>
    </xf>
    <xf numFmtId="0" fontId="4" fillId="9" borderId="1" xfId="0" applyFont="1" applyFill="1" applyBorder="1" applyAlignment="1">
      <alignment horizontal="right"/>
    </xf>
    <xf numFmtId="0" fontId="4" fillId="9" borderId="3" xfId="0" applyFont="1" applyFill="1" applyBorder="1" applyAlignment="1">
      <alignment horizontal="right"/>
    </xf>
    <xf numFmtId="0" fontId="4" fillId="9" borderId="4" xfId="0" applyFont="1" applyFill="1" applyBorder="1" applyAlignment="1">
      <alignment horizontal="right"/>
    </xf>
    <xf numFmtId="164" fontId="1" fillId="9" borderId="4" xfId="0" applyNumberFormat="1" applyFont="1" applyFill="1" applyBorder="1" applyAlignment="1">
      <alignment horizontal="center"/>
    </xf>
    <xf numFmtId="164" fontId="1" fillId="9" borderId="32" xfId="0" applyNumberFormat="1" applyFont="1" applyFill="1" applyBorder="1" applyAlignment="1">
      <alignment horizontal="center"/>
    </xf>
    <xf numFmtId="164" fontId="1" fillId="9" borderId="44" xfId="0" applyNumberFormat="1" applyFont="1" applyFill="1" applyBorder="1" applyAlignment="1">
      <alignment horizontal="center"/>
    </xf>
    <xf numFmtId="0" fontId="3" fillId="9" borderId="14" xfId="0" applyFont="1" applyFill="1" applyBorder="1" applyAlignment="1">
      <alignment horizontal="right"/>
    </xf>
    <xf numFmtId="0" fontId="0" fillId="9" borderId="14" xfId="0" applyFill="1" applyBorder="1"/>
    <xf numFmtId="164" fontId="1" fillId="9" borderId="78" xfId="0" applyNumberFormat="1" applyFont="1" applyFill="1" applyBorder="1" applyAlignment="1">
      <alignment horizontal="center"/>
    </xf>
    <xf numFmtId="164" fontId="1" fillId="9" borderId="79" xfId="0" applyNumberFormat="1" applyFont="1" applyFill="1" applyBorder="1" applyAlignment="1">
      <alignment horizontal="center"/>
    </xf>
    <xf numFmtId="0" fontId="1" fillId="13" borderId="17" xfId="0" applyFont="1" applyFill="1" applyBorder="1" applyAlignment="1">
      <alignment horizontal="right"/>
    </xf>
    <xf numFmtId="164" fontId="1" fillId="13" borderId="19" xfId="0" applyNumberFormat="1" applyFont="1" applyFill="1" applyBorder="1" applyAlignment="1">
      <alignment horizontal="center"/>
    </xf>
    <xf numFmtId="164" fontId="1" fillId="13" borderId="35" xfId="0" applyNumberFormat="1" applyFont="1" applyFill="1" applyBorder="1" applyAlignment="1">
      <alignment horizontal="center"/>
    </xf>
    <xf numFmtId="164" fontId="1" fillId="13" borderId="28" xfId="0" applyNumberFormat="1" applyFont="1" applyFill="1" applyBorder="1" applyAlignment="1">
      <alignment horizontal="center"/>
    </xf>
    <xf numFmtId="164" fontId="1" fillId="13" borderId="47" xfId="0" applyNumberFormat="1" applyFont="1" applyFill="1" applyBorder="1" applyAlignment="1">
      <alignment horizontal="center"/>
    </xf>
    <xf numFmtId="164" fontId="1" fillId="13" borderId="57" xfId="0" applyNumberFormat="1" applyFont="1" applyFill="1" applyBorder="1" applyAlignment="1">
      <alignment horizontal="center"/>
    </xf>
    <xf numFmtId="164" fontId="1" fillId="13" borderId="62" xfId="0" applyNumberFormat="1" applyFont="1" applyFill="1" applyBorder="1" applyAlignment="1">
      <alignment horizontal="center"/>
    </xf>
    <xf numFmtId="0" fontId="1" fillId="13" borderId="0" xfId="0" applyFont="1" applyFill="1" applyAlignment="1">
      <alignment horizontal="right"/>
    </xf>
    <xf numFmtId="164" fontId="1" fillId="13" borderId="1" xfId="0" applyNumberFormat="1" applyFont="1" applyFill="1" applyBorder="1" applyAlignment="1">
      <alignment horizontal="center"/>
    </xf>
    <xf numFmtId="164" fontId="1" fillId="13" borderId="30" xfId="0" applyNumberFormat="1" applyFont="1" applyFill="1" applyBorder="1" applyAlignment="1">
      <alignment horizontal="center"/>
    </xf>
    <xf numFmtId="164" fontId="1" fillId="13" borderId="24" xfId="0" applyNumberFormat="1" applyFont="1" applyFill="1" applyBorder="1" applyAlignment="1">
      <alignment horizontal="center"/>
    </xf>
    <xf numFmtId="164" fontId="1" fillId="13" borderId="42" xfId="0" applyNumberFormat="1" applyFont="1" applyFill="1" applyBorder="1" applyAlignment="1">
      <alignment horizontal="center"/>
    </xf>
    <xf numFmtId="164" fontId="1" fillId="13" borderId="52" xfId="0" applyNumberFormat="1" applyFont="1" applyFill="1" applyBorder="1" applyAlignment="1">
      <alignment horizontal="center"/>
    </xf>
    <xf numFmtId="164" fontId="1" fillId="13" borderId="41" xfId="0" applyNumberFormat="1" applyFont="1" applyFill="1" applyBorder="1" applyAlignment="1">
      <alignment horizontal="center"/>
    </xf>
    <xf numFmtId="0" fontId="3" fillId="13" borderId="0" xfId="0" applyFont="1" applyFill="1" applyAlignment="1">
      <alignment horizontal="right"/>
    </xf>
    <xf numFmtId="0" fontId="1" fillId="13" borderId="20" xfId="0" applyFont="1" applyFill="1" applyBorder="1" applyAlignment="1">
      <alignment horizontal="right"/>
    </xf>
    <xf numFmtId="164" fontId="1" fillId="13" borderId="3" xfId="0" applyNumberFormat="1" applyFont="1" applyFill="1" applyBorder="1" applyAlignment="1">
      <alignment horizontal="center"/>
    </xf>
    <xf numFmtId="164" fontId="1" fillId="13" borderId="31" xfId="0" applyNumberFormat="1" applyFont="1" applyFill="1" applyBorder="1" applyAlignment="1">
      <alignment horizontal="center"/>
    </xf>
    <xf numFmtId="164" fontId="1" fillId="13" borderId="25" xfId="0" applyNumberFormat="1" applyFont="1" applyFill="1" applyBorder="1" applyAlignment="1">
      <alignment horizontal="center"/>
    </xf>
    <xf numFmtId="164" fontId="1" fillId="13" borderId="43" xfId="0" applyNumberFormat="1" applyFont="1" applyFill="1" applyBorder="1" applyAlignment="1">
      <alignment horizontal="center"/>
    </xf>
    <xf numFmtId="164" fontId="1" fillId="13" borderId="53" xfId="0" applyNumberFormat="1" applyFont="1" applyFill="1" applyBorder="1" applyAlignment="1">
      <alignment horizontal="center"/>
    </xf>
    <xf numFmtId="164" fontId="1" fillId="13" borderId="63" xfId="0" applyNumberFormat="1" applyFont="1" applyFill="1" applyBorder="1" applyAlignment="1">
      <alignment horizontal="center"/>
    </xf>
    <xf numFmtId="0" fontId="1" fillId="13" borderId="15" xfId="0" applyFont="1" applyFill="1" applyBorder="1" applyAlignment="1">
      <alignment horizontal="center"/>
    </xf>
    <xf numFmtId="0" fontId="3" fillId="13" borderId="15" xfId="0" applyFont="1" applyFill="1" applyBorder="1" applyAlignment="1">
      <alignment horizontal="right"/>
    </xf>
    <xf numFmtId="164" fontId="1" fillId="13" borderId="15" xfId="0" applyNumberFormat="1" applyFont="1" applyFill="1" applyBorder="1" applyAlignment="1">
      <alignment horizontal="center"/>
    </xf>
    <xf numFmtId="164" fontId="1" fillId="13" borderId="36" xfId="0" applyNumberFormat="1" applyFont="1" applyFill="1" applyBorder="1" applyAlignment="1">
      <alignment horizontal="center"/>
    </xf>
    <xf numFmtId="164" fontId="1" fillId="13" borderId="23" xfId="0" applyNumberFormat="1" applyFont="1" applyFill="1" applyBorder="1" applyAlignment="1">
      <alignment horizontal="center"/>
    </xf>
    <xf numFmtId="164" fontId="1" fillId="13" borderId="48" xfId="0" applyNumberFormat="1" applyFont="1" applyFill="1" applyBorder="1" applyAlignment="1">
      <alignment horizontal="center"/>
    </xf>
    <xf numFmtId="164" fontId="1" fillId="13" borderId="58" xfId="0" applyNumberFormat="1" applyFont="1" applyFill="1" applyBorder="1" applyAlignment="1">
      <alignment horizontal="center"/>
    </xf>
    <xf numFmtId="0" fontId="1" fillId="13" borderId="69" xfId="0" applyFont="1" applyFill="1" applyBorder="1" applyAlignment="1">
      <alignment horizontal="right"/>
    </xf>
    <xf numFmtId="164" fontId="1" fillId="13" borderId="69" xfId="0" applyNumberFormat="1" applyFont="1" applyFill="1" applyBorder="1" applyAlignment="1">
      <alignment horizontal="center"/>
    </xf>
    <xf numFmtId="164" fontId="1" fillId="13" borderId="70" xfId="0" applyNumberFormat="1" applyFont="1" applyFill="1" applyBorder="1" applyAlignment="1">
      <alignment horizontal="center"/>
    </xf>
    <xf numFmtId="164" fontId="1" fillId="13" borderId="71" xfId="0" applyNumberFormat="1" applyFont="1" applyFill="1" applyBorder="1" applyAlignment="1">
      <alignment horizontal="center"/>
    </xf>
    <xf numFmtId="164" fontId="1" fillId="13" borderId="72" xfId="0" applyNumberFormat="1" applyFont="1" applyFill="1" applyBorder="1" applyAlignment="1">
      <alignment horizontal="center"/>
    </xf>
    <xf numFmtId="164" fontId="1" fillId="13" borderId="73" xfId="0" applyNumberFormat="1" applyFont="1" applyFill="1" applyBorder="1" applyAlignment="1">
      <alignment horizontal="center"/>
    </xf>
    <xf numFmtId="0" fontId="3" fillId="13" borderId="1" xfId="0" applyFont="1" applyFill="1" applyBorder="1" applyAlignment="1">
      <alignment horizontal="right"/>
    </xf>
    <xf numFmtId="0" fontId="1" fillId="13" borderId="1" xfId="0" applyFont="1" applyFill="1" applyBorder="1" applyAlignment="1">
      <alignment horizontal="right"/>
    </xf>
    <xf numFmtId="0" fontId="1" fillId="13" borderId="4" xfId="0" applyFont="1" applyFill="1" applyBorder="1" applyAlignment="1">
      <alignment horizontal="right"/>
    </xf>
    <xf numFmtId="0" fontId="1" fillId="13" borderId="77" xfId="0" applyFont="1" applyFill="1" applyBorder="1" applyAlignment="1">
      <alignment horizontal="right"/>
    </xf>
    <xf numFmtId="0" fontId="1" fillId="13" borderId="2" xfId="0" applyFont="1" applyFill="1" applyBorder="1" applyAlignment="1">
      <alignment horizontal="right"/>
    </xf>
    <xf numFmtId="0" fontId="4" fillId="13" borderId="1" xfId="0" applyFont="1" applyFill="1" applyBorder="1" applyAlignment="1">
      <alignment horizontal="right"/>
    </xf>
    <xf numFmtId="0" fontId="4" fillId="13" borderId="3" xfId="0" applyFont="1" applyFill="1" applyBorder="1" applyAlignment="1">
      <alignment horizontal="right"/>
    </xf>
    <xf numFmtId="0" fontId="4" fillId="13" borderId="4" xfId="0" applyFont="1" applyFill="1" applyBorder="1" applyAlignment="1">
      <alignment horizontal="right"/>
    </xf>
    <xf numFmtId="164" fontId="1" fillId="13" borderId="4" xfId="0" applyNumberFormat="1" applyFont="1" applyFill="1" applyBorder="1" applyAlignment="1">
      <alignment horizontal="center"/>
    </xf>
    <xf numFmtId="164" fontId="1" fillId="13" borderId="32" xfId="0" applyNumberFormat="1" applyFont="1" applyFill="1" applyBorder="1" applyAlignment="1">
      <alignment horizontal="center"/>
    </xf>
    <xf numFmtId="164" fontId="1" fillId="13" borderId="44" xfId="0" applyNumberFormat="1" applyFont="1" applyFill="1" applyBorder="1" applyAlignment="1">
      <alignment horizontal="center"/>
    </xf>
    <xf numFmtId="0" fontId="3" fillId="13" borderId="14" xfId="0" applyFont="1" applyFill="1" applyBorder="1" applyAlignment="1">
      <alignment horizontal="right"/>
    </xf>
    <xf numFmtId="0" fontId="0" fillId="13" borderId="14" xfId="0" applyFill="1" applyBorder="1"/>
    <xf numFmtId="164" fontId="1" fillId="13" borderId="78" xfId="0" applyNumberFormat="1" applyFont="1" applyFill="1" applyBorder="1" applyAlignment="1">
      <alignment horizontal="center"/>
    </xf>
    <xf numFmtId="164" fontId="1" fillId="13" borderId="79" xfId="0" applyNumberFormat="1" applyFont="1" applyFill="1" applyBorder="1" applyAlignment="1">
      <alignment horizontal="center"/>
    </xf>
    <xf numFmtId="164" fontId="1" fillId="12" borderId="18" xfId="0" applyNumberFormat="1" applyFont="1" applyFill="1" applyBorder="1" applyAlignment="1">
      <alignment horizontal="center" vertical="center" wrapText="1"/>
    </xf>
    <xf numFmtId="164" fontId="1" fillId="12" borderId="36" xfId="0" applyNumberFormat="1" applyFont="1" applyFill="1" applyBorder="1" applyAlignment="1">
      <alignment horizontal="center" vertical="center" wrapText="1"/>
    </xf>
    <xf numFmtId="0" fontId="1" fillId="14" borderId="68" xfId="0" applyFont="1" applyFill="1" applyBorder="1" applyAlignment="1">
      <alignment horizontal="right"/>
    </xf>
    <xf numFmtId="0" fontId="1" fillId="14" borderId="88" xfId="0" applyFont="1" applyFill="1" applyBorder="1" applyAlignment="1">
      <alignment horizontal="right"/>
    </xf>
    <xf numFmtId="0" fontId="1" fillId="14" borderId="9" xfId="0" applyFont="1" applyFill="1" applyBorder="1" applyAlignment="1">
      <alignment horizontal="right"/>
    </xf>
    <xf numFmtId="0" fontId="1" fillId="14" borderId="15" xfId="0" applyFont="1" applyFill="1" applyBorder="1" applyAlignment="1">
      <alignment horizontal="center"/>
    </xf>
    <xf numFmtId="0" fontId="1" fillId="14" borderId="15" xfId="0" applyFont="1" applyFill="1" applyBorder="1" applyAlignment="1">
      <alignment horizontal="right"/>
    </xf>
    <xf numFmtId="0" fontId="1" fillId="14" borderId="21" xfId="0" applyFont="1" applyFill="1" applyBorder="1" applyAlignment="1">
      <alignment horizontal="center"/>
    </xf>
    <xf numFmtId="0" fontId="1" fillId="14" borderId="21" xfId="0" applyFont="1" applyFill="1" applyBorder="1" applyAlignment="1">
      <alignment horizontal="right"/>
    </xf>
    <xf numFmtId="164" fontId="0" fillId="14" borderId="21" xfId="0" applyNumberFormat="1" applyFill="1" applyBorder="1" applyAlignment="1">
      <alignment horizontal="center"/>
    </xf>
    <xf numFmtId="164" fontId="0" fillId="14" borderId="37" xfId="0" applyNumberFormat="1" applyFill="1" applyBorder="1" applyAlignment="1">
      <alignment horizontal="center"/>
    </xf>
    <xf numFmtId="164" fontId="5" fillId="14" borderId="29" xfId="0" applyNumberFormat="1" applyFont="1" applyFill="1" applyBorder="1" applyAlignment="1">
      <alignment horizontal="center"/>
    </xf>
    <xf numFmtId="164" fontId="0" fillId="14" borderId="29" xfId="0" applyNumberFormat="1" applyFill="1" applyBorder="1" applyAlignment="1">
      <alignment horizontal="center"/>
    </xf>
    <xf numFmtId="164" fontId="0" fillId="14" borderId="49" xfId="0" applyNumberFormat="1" applyFill="1" applyBorder="1" applyAlignment="1">
      <alignment horizontal="center"/>
    </xf>
    <xf numFmtId="164" fontId="5" fillId="14" borderId="37" xfId="0" applyNumberFormat="1" applyFont="1" applyFill="1" applyBorder="1" applyAlignment="1">
      <alignment horizontal="center"/>
    </xf>
    <xf numFmtId="164" fontId="0" fillId="14" borderId="86" xfId="0" applyNumberFormat="1" applyFill="1" applyBorder="1" applyAlignment="1">
      <alignment horizontal="center"/>
    </xf>
    <xf numFmtId="164" fontId="0" fillId="14" borderId="87" xfId="0" applyNumberFormat="1" applyFill="1" applyBorder="1" applyAlignment="1">
      <alignment horizontal="center"/>
    </xf>
    <xf numFmtId="164" fontId="1" fillId="14" borderId="86" xfId="0" applyNumberFormat="1" applyFont="1" applyFill="1" applyBorder="1" applyAlignment="1">
      <alignment horizontal="center"/>
    </xf>
    <xf numFmtId="164" fontId="1" fillId="14" borderId="29" xfId="0" applyNumberFormat="1" applyFont="1" applyFill="1" applyBorder="1" applyAlignment="1">
      <alignment horizontal="center"/>
    </xf>
    <xf numFmtId="164" fontId="0" fillId="14" borderId="48" xfId="0" applyNumberFormat="1" applyFill="1" applyBorder="1" applyAlignment="1">
      <alignment horizontal="center"/>
    </xf>
    <xf numFmtId="164" fontId="1" fillId="14" borderId="23" xfId="0" applyNumberFormat="1" applyFont="1" applyFill="1" applyBorder="1" applyAlignment="1">
      <alignment horizontal="center"/>
    </xf>
    <xf numFmtId="164" fontId="1" fillId="14" borderId="11" xfId="0" applyNumberFormat="1" applyFont="1" applyFill="1" applyBorder="1" applyAlignment="1">
      <alignment horizontal="center"/>
    </xf>
    <xf numFmtId="164" fontId="0" fillId="14" borderId="5" xfId="0" applyNumberFormat="1" applyFill="1" applyBorder="1" applyAlignment="1">
      <alignment horizontal="center"/>
    </xf>
    <xf numFmtId="164" fontId="0" fillId="14" borderId="39" xfId="0" applyNumberFormat="1" applyFill="1" applyBorder="1" applyAlignment="1">
      <alignment horizontal="center"/>
    </xf>
    <xf numFmtId="164" fontId="5" fillId="14" borderId="6" xfId="0" applyNumberFormat="1" applyFont="1" applyFill="1" applyBorder="1" applyAlignment="1">
      <alignment horizontal="center"/>
    </xf>
    <xf numFmtId="164" fontId="5" fillId="14" borderId="39" xfId="0" applyNumberFormat="1" applyFont="1" applyFill="1" applyBorder="1" applyAlignment="1">
      <alignment horizontal="center"/>
    </xf>
    <xf numFmtId="164" fontId="0" fillId="14" borderId="6" xfId="0" applyNumberFormat="1" applyFill="1" applyBorder="1" applyAlignment="1">
      <alignment horizontal="center"/>
    </xf>
    <xf numFmtId="164" fontId="0" fillId="14" borderId="66" xfId="0" applyNumberFormat="1" applyFill="1" applyBorder="1" applyAlignment="1">
      <alignment horizontal="center"/>
    </xf>
    <xf numFmtId="164" fontId="0" fillId="14" borderId="75" xfId="0" applyNumberFormat="1" applyFill="1" applyBorder="1" applyAlignment="1">
      <alignment horizontal="center"/>
    </xf>
    <xf numFmtId="164" fontId="1" fillId="14" borderId="1" xfId="0" applyNumberFormat="1" applyFont="1" applyFill="1" applyBorder="1" applyAlignment="1">
      <alignment horizontal="center"/>
    </xf>
    <xf numFmtId="164" fontId="1" fillId="14" borderId="30" xfId="0" applyNumberFormat="1" applyFont="1" applyFill="1" applyBorder="1" applyAlignment="1">
      <alignment horizontal="center"/>
    </xf>
    <xf numFmtId="164" fontId="1" fillId="14" borderId="24" xfId="0" applyNumberFormat="1" applyFont="1" applyFill="1" applyBorder="1" applyAlignment="1">
      <alignment horizontal="center"/>
    </xf>
    <xf numFmtId="164" fontId="1" fillId="14" borderId="42" xfId="0" applyNumberFormat="1" applyFont="1" applyFill="1" applyBorder="1" applyAlignment="1">
      <alignment horizontal="center"/>
    </xf>
    <xf numFmtId="164" fontId="5" fillId="14" borderId="52" xfId="0" applyNumberFormat="1" applyFont="1" applyFill="1" applyBorder="1" applyAlignment="1">
      <alignment horizontal="center"/>
    </xf>
    <xf numFmtId="164" fontId="5" fillId="14" borderId="30" xfId="0" applyNumberFormat="1" applyFont="1" applyFill="1" applyBorder="1" applyAlignment="1">
      <alignment horizontal="center"/>
    </xf>
    <xf numFmtId="164" fontId="1" fillId="14" borderId="52" xfId="0" applyNumberFormat="1" applyFont="1" applyFill="1" applyBorder="1" applyAlignment="1">
      <alignment horizontal="center"/>
    </xf>
    <xf numFmtId="164" fontId="5" fillId="14" borderId="75" xfId="0" applyNumberFormat="1" applyFont="1" applyFill="1" applyBorder="1" applyAlignment="1">
      <alignment horizontal="left"/>
    </xf>
    <xf numFmtId="164" fontId="0" fillId="14" borderId="9" xfId="0" applyNumberFormat="1" applyFill="1" applyBorder="1" applyAlignment="1">
      <alignment horizontal="center"/>
    </xf>
    <xf numFmtId="164" fontId="0" fillId="14" borderId="38" xfId="0" applyNumberFormat="1" applyFill="1" applyBorder="1" applyAlignment="1">
      <alignment horizontal="center"/>
    </xf>
    <xf numFmtId="164" fontId="5" fillId="14" borderId="8" xfId="0" applyNumberFormat="1" applyFont="1" applyFill="1" applyBorder="1" applyAlignment="1">
      <alignment horizontal="center"/>
    </xf>
    <xf numFmtId="164" fontId="0" fillId="14" borderId="8" xfId="0" applyNumberFormat="1" applyFill="1" applyBorder="1" applyAlignment="1">
      <alignment horizontal="center"/>
    </xf>
    <xf numFmtId="164" fontId="0" fillId="14" borderId="50" xfId="0" applyNumberFormat="1" applyFill="1" applyBorder="1" applyAlignment="1">
      <alignment horizontal="center"/>
    </xf>
    <xf numFmtId="164" fontId="5" fillId="14" borderId="53" xfId="0" applyNumberFormat="1" applyFont="1" applyFill="1" applyBorder="1" applyAlignment="1">
      <alignment horizontal="center"/>
    </xf>
    <xf numFmtId="164" fontId="5" fillId="14" borderId="38" xfId="0" applyNumberFormat="1" applyFont="1" applyFill="1" applyBorder="1" applyAlignment="1">
      <alignment horizontal="center"/>
    </xf>
    <xf numFmtId="164" fontId="0" fillId="14" borderId="59" xfId="0" applyNumberFormat="1" applyFill="1" applyBorder="1" applyAlignment="1">
      <alignment horizontal="center"/>
    </xf>
    <xf numFmtId="164" fontId="1" fillId="14" borderId="89" xfId="0" applyNumberFormat="1" applyFont="1" applyFill="1" applyBorder="1" applyAlignment="1">
      <alignment horizontal="center"/>
    </xf>
    <xf numFmtId="164" fontId="5" fillId="14" borderId="54" xfId="0" applyNumberFormat="1" applyFont="1" applyFill="1" applyBorder="1" applyAlignment="1">
      <alignment horizontal="center"/>
    </xf>
    <xf numFmtId="164" fontId="5" fillId="14" borderId="90" xfId="0" applyNumberFormat="1" applyFont="1" applyFill="1" applyBorder="1" applyAlignment="1">
      <alignment horizontal="center"/>
    </xf>
    <xf numFmtId="164" fontId="0" fillId="14" borderId="11" xfId="0" applyNumberFormat="1" applyFill="1" applyBorder="1" applyAlignment="1">
      <alignment horizontal="center"/>
    </xf>
    <xf numFmtId="164" fontId="0" fillId="14" borderId="33" xfId="0" applyNumberFormat="1" applyFill="1" applyBorder="1" applyAlignment="1">
      <alignment horizontal="center"/>
    </xf>
    <xf numFmtId="164" fontId="0" fillId="14" borderId="7" xfId="0" applyNumberFormat="1" applyFill="1" applyBorder="1" applyAlignment="1">
      <alignment horizontal="center"/>
    </xf>
    <xf numFmtId="164" fontId="0" fillId="14" borderId="45" xfId="0" applyNumberFormat="1" applyFill="1" applyBorder="1" applyAlignment="1">
      <alignment horizontal="center"/>
    </xf>
    <xf numFmtId="164" fontId="5" fillId="14" borderId="55" xfId="0" applyNumberFormat="1" applyFont="1" applyFill="1" applyBorder="1" applyAlignment="1">
      <alignment horizontal="center"/>
    </xf>
    <xf numFmtId="164" fontId="5" fillId="14" borderId="33" xfId="0" applyNumberFormat="1" applyFont="1" applyFill="1" applyBorder="1" applyAlignment="1">
      <alignment horizontal="center"/>
    </xf>
    <xf numFmtId="164" fontId="5" fillId="14" borderId="7" xfId="0" applyNumberFormat="1" applyFont="1" applyFill="1" applyBorder="1" applyAlignment="1">
      <alignment horizontal="center"/>
    </xf>
    <xf numFmtId="164" fontId="0" fillId="14" borderId="55" xfId="0" applyNumberFormat="1" applyFill="1" applyBorder="1" applyAlignment="1">
      <alignment horizontal="center"/>
    </xf>
    <xf numFmtId="164" fontId="5" fillId="14" borderId="86" xfId="0" applyNumberFormat="1" applyFont="1" applyFill="1" applyBorder="1" applyAlignment="1">
      <alignment horizontal="left"/>
    </xf>
    <xf numFmtId="0" fontId="1" fillId="14" borderId="12" xfId="0" applyFont="1" applyFill="1" applyBorder="1" applyAlignment="1">
      <alignment horizontal="center"/>
    </xf>
    <xf numFmtId="0" fontId="1" fillId="14" borderId="12" xfId="0" applyFont="1" applyFill="1" applyBorder="1" applyAlignment="1">
      <alignment horizontal="right"/>
    </xf>
    <xf numFmtId="164" fontId="0" fillId="14" borderId="15" xfId="0" applyNumberFormat="1" applyFill="1" applyBorder="1" applyAlignment="1">
      <alignment horizontal="center"/>
    </xf>
    <xf numFmtId="164" fontId="0" fillId="14" borderId="36" xfId="0" applyNumberFormat="1" applyFill="1" applyBorder="1" applyAlignment="1">
      <alignment horizontal="center"/>
    </xf>
    <xf numFmtId="164" fontId="0" fillId="14" borderId="23" xfId="0" applyNumberFormat="1" applyFill="1" applyBorder="1" applyAlignment="1">
      <alignment horizontal="center"/>
    </xf>
    <xf numFmtId="164" fontId="5" fillId="14" borderId="58" xfId="0" applyNumberFormat="1" applyFont="1" applyFill="1" applyBorder="1" applyAlignment="1">
      <alignment horizontal="left"/>
    </xf>
    <xf numFmtId="164" fontId="5" fillId="14" borderId="36" xfId="0" applyNumberFormat="1" applyFont="1" applyFill="1" applyBorder="1" applyAlignment="1">
      <alignment horizontal="center"/>
    </xf>
    <xf numFmtId="164" fontId="5" fillId="14" borderId="23" xfId="0" applyNumberFormat="1" applyFont="1" applyFill="1" applyBorder="1" applyAlignment="1">
      <alignment horizontal="center"/>
    </xf>
    <xf numFmtId="164" fontId="0" fillId="14" borderId="58" xfId="0" applyNumberFormat="1" applyFill="1" applyBorder="1" applyAlignment="1">
      <alignment horizontal="center"/>
    </xf>
    <xf numFmtId="164" fontId="5" fillId="14" borderId="48" xfId="0" applyNumberFormat="1" applyFont="1" applyFill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0" fontId="1" fillId="0" borderId="19" xfId="0" applyFont="1" applyBorder="1" applyAlignment="1">
      <alignment horizontal="right"/>
    </xf>
    <xf numFmtId="164" fontId="1" fillId="0" borderId="48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right"/>
    </xf>
    <xf numFmtId="164" fontId="1" fillId="0" borderId="21" xfId="0" applyNumberFormat="1" applyFont="1" applyBorder="1" applyAlignment="1">
      <alignment horizontal="right"/>
    </xf>
    <xf numFmtId="164" fontId="1" fillId="0" borderId="29" xfId="0" applyNumberFormat="1" applyFont="1" applyBorder="1" applyAlignment="1">
      <alignment horizontal="center"/>
    </xf>
    <xf numFmtId="164" fontId="1" fillId="0" borderId="86" xfId="0" applyNumberFormat="1" applyFont="1" applyBorder="1" applyAlignment="1">
      <alignment horizontal="center" vertical="center" wrapText="1"/>
    </xf>
    <xf numFmtId="164" fontId="1" fillId="0" borderId="37" xfId="0" applyNumberFormat="1" applyFont="1" applyBorder="1" applyAlignment="1">
      <alignment horizontal="center" vertical="center" wrapText="1"/>
    </xf>
    <xf numFmtId="164" fontId="1" fillId="0" borderId="21" xfId="0" applyNumberFormat="1" applyFont="1" applyBorder="1" applyAlignment="1">
      <alignment horizontal="center"/>
    </xf>
    <xf numFmtId="164" fontId="1" fillId="15" borderId="15" xfId="0" applyNumberFormat="1" applyFont="1" applyFill="1" applyBorder="1" applyAlignment="1">
      <alignment horizontal="center"/>
    </xf>
    <xf numFmtId="164" fontId="1" fillId="15" borderId="23" xfId="0" applyNumberFormat="1" applyFont="1" applyFill="1" applyBorder="1" applyAlignment="1">
      <alignment horizontal="center"/>
    </xf>
    <xf numFmtId="164" fontId="1" fillId="15" borderId="1" xfId="0" applyNumberFormat="1" applyFont="1" applyFill="1" applyBorder="1" applyAlignment="1">
      <alignment horizontal="center"/>
    </xf>
    <xf numFmtId="164" fontId="1" fillId="15" borderId="30" xfId="0" applyNumberFormat="1" applyFont="1" applyFill="1" applyBorder="1" applyAlignment="1">
      <alignment horizontal="center"/>
    </xf>
    <xf numFmtId="164" fontId="1" fillId="15" borderId="24" xfId="0" applyNumberFormat="1" applyFont="1" applyFill="1" applyBorder="1" applyAlignment="1">
      <alignment horizontal="center"/>
    </xf>
    <xf numFmtId="164" fontId="1" fillId="15" borderId="36" xfId="0" applyNumberFormat="1" applyFont="1" applyFill="1" applyBorder="1" applyAlignment="1">
      <alignment horizontal="center"/>
    </xf>
    <xf numFmtId="164" fontId="1" fillId="15" borderId="19" xfId="0" applyNumberFormat="1" applyFont="1" applyFill="1" applyBorder="1" applyAlignment="1">
      <alignment horizontal="center"/>
    </xf>
    <xf numFmtId="164" fontId="1" fillId="15" borderId="35" xfId="0" applyNumberFormat="1" applyFont="1" applyFill="1" applyBorder="1" applyAlignment="1">
      <alignment horizontal="center"/>
    </xf>
    <xf numFmtId="164" fontId="1" fillId="15" borderId="28" xfId="0" applyNumberFormat="1" applyFont="1" applyFill="1" applyBorder="1" applyAlignment="1">
      <alignment horizontal="center"/>
    </xf>
    <xf numFmtId="164" fontId="1" fillId="15" borderId="3" xfId="0" applyNumberFormat="1" applyFont="1" applyFill="1" applyBorder="1" applyAlignment="1">
      <alignment horizontal="center"/>
    </xf>
    <xf numFmtId="164" fontId="1" fillId="15" borderId="38" xfId="0" applyNumberFormat="1" applyFont="1" applyFill="1" applyBorder="1" applyAlignment="1">
      <alignment horizontal="center"/>
    </xf>
    <xf numFmtId="164" fontId="1" fillId="15" borderId="31" xfId="0" applyNumberFormat="1" applyFont="1" applyFill="1" applyBorder="1" applyAlignment="1">
      <alignment horizontal="center"/>
    </xf>
    <xf numFmtId="164" fontId="1" fillId="15" borderId="25" xfId="0" applyNumberFormat="1" applyFont="1" applyFill="1" applyBorder="1" applyAlignment="1">
      <alignment horizontal="center"/>
    </xf>
    <xf numFmtId="164" fontId="1" fillId="15" borderId="34" xfId="0" applyNumberFormat="1" applyFont="1" applyFill="1" applyBorder="1" applyAlignment="1">
      <alignment horizontal="center"/>
    </xf>
    <xf numFmtId="164" fontId="1" fillId="0" borderId="30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32" xfId="0" applyNumberFormat="1" applyFont="1" applyBorder="1" applyAlignment="1">
      <alignment horizontal="center"/>
    </xf>
    <xf numFmtId="164" fontId="1" fillId="12" borderId="37" xfId="0" applyNumberFormat="1" applyFont="1" applyFill="1" applyBorder="1" applyAlignment="1">
      <alignment horizontal="center"/>
    </xf>
    <xf numFmtId="164" fontId="1" fillId="12" borderId="12" xfId="0" applyNumberFormat="1" applyFont="1" applyFill="1" applyBorder="1" applyAlignment="1">
      <alignment horizontal="center"/>
    </xf>
    <xf numFmtId="164" fontId="1" fillId="0" borderId="37" xfId="0" applyNumberFormat="1" applyFont="1" applyBorder="1" applyAlignment="1">
      <alignment horizontal="center"/>
    </xf>
    <xf numFmtId="164" fontId="1" fillId="0" borderId="33" xfId="0" applyNumberFormat="1" applyFont="1" applyBorder="1" applyAlignment="1">
      <alignment horizontal="center"/>
    </xf>
    <xf numFmtId="164" fontId="1" fillId="12" borderId="27" xfId="0" applyNumberFormat="1" applyFont="1" applyFill="1" applyBorder="1" applyAlignment="1">
      <alignment horizontal="center"/>
    </xf>
    <xf numFmtId="164" fontId="1" fillId="12" borderId="33" xfId="0" applyNumberFormat="1" applyFont="1" applyFill="1" applyBorder="1" applyAlignment="1">
      <alignment horizontal="center" vertical="center" wrapText="1"/>
    </xf>
    <xf numFmtId="164" fontId="1" fillId="12" borderId="26" xfId="0" applyNumberFormat="1" applyFont="1" applyFill="1" applyBorder="1" applyAlignment="1">
      <alignment horizontal="center"/>
    </xf>
    <xf numFmtId="164" fontId="1" fillId="12" borderId="78" xfId="0" applyNumberFormat="1" applyFont="1" applyFill="1" applyBorder="1" applyAlignment="1">
      <alignment horizontal="center" vertical="center" wrapText="1"/>
    </xf>
    <xf numFmtId="164" fontId="1" fillId="12" borderId="37" xfId="0" applyNumberFormat="1" applyFont="1" applyFill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/>
    </xf>
    <xf numFmtId="164" fontId="1" fillId="0" borderId="39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90" xfId="0" applyNumberFormat="1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12" borderId="14" xfId="0" applyNumberFormat="1" applyFont="1" applyFill="1" applyBorder="1"/>
    <xf numFmtId="164" fontId="1" fillId="12" borderId="29" xfId="0" applyNumberFormat="1" applyFont="1" applyFill="1" applyBorder="1" applyAlignment="1">
      <alignment horizontal="center"/>
    </xf>
    <xf numFmtId="164" fontId="1" fillId="12" borderId="83" xfId="0" applyNumberFormat="1" applyFont="1" applyFill="1" applyBorder="1"/>
    <xf numFmtId="164" fontId="1" fillId="12" borderId="94" xfId="0" applyNumberFormat="1" applyFont="1" applyFill="1" applyBorder="1" applyAlignment="1">
      <alignment horizontal="right"/>
    </xf>
    <xf numFmtId="164" fontId="1" fillId="12" borderId="95" xfId="0" applyNumberFormat="1" applyFont="1" applyFill="1" applyBorder="1" applyAlignment="1">
      <alignment horizontal="right"/>
    </xf>
    <xf numFmtId="164" fontId="1" fillId="12" borderId="96" xfId="0" applyNumberFormat="1" applyFont="1" applyFill="1" applyBorder="1" applyAlignment="1">
      <alignment horizontal="right"/>
    </xf>
    <xf numFmtId="164" fontId="1" fillId="12" borderId="97" xfId="0" applyNumberFormat="1" applyFont="1" applyFill="1" applyBorder="1" applyAlignment="1">
      <alignment horizontal="right"/>
    </xf>
    <xf numFmtId="164" fontId="1" fillId="12" borderId="98" xfId="0" applyNumberFormat="1" applyFont="1" applyFill="1" applyBorder="1" applyAlignment="1">
      <alignment horizontal="right"/>
    </xf>
    <xf numFmtId="164" fontId="1" fillId="0" borderId="99" xfId="0" applyNumberFormat="1" applyFont="1" applyBorder="1" applyAlignment="1">
      <alignment horizontal="right"/>
    </xf>
    <xf numFmtId="164" fontId="1" fillId="0" borderId="100" xfId="0" applyNumberFormat="1" applyFont="1" applyBorder="1" applyAlignment="1">
      <alignment horizontal="right"/>
    </xf>
    <xf numFmtId="164" fontId="1" fillId="0" borderId="101" xfId="0" applyNumberFormat="1" applyFont="1" applyBorder="1" applyAlignment="1">
      <alignment horizontal="right"/>
    </xf>
    <xf numFmtId="164" fontId="1" fillId="0" borderId="102" xfId="0" applyNumberFormat="1" applyFont="1" applyBorder="1" applyAlignment="1">
      <alignment horizontal="right"/>
    </xf>
    <xf numFmtId="164" fontId="1" fillId="0" borderId="103" xfId="0" applyNumberFormat="1" applyFont="1" applyBorder="1" applyAlignment="1">
      <alignment horizontal="right"/>
    </xf>
    <xf numFmtId="164" fontId="1" fillId="0" borderId="97" xfId="0" applyNumberFormat="1" applyFont="1" applyBorder="1" applyAlignment="1">
      <alignment horizontal="right"/>
    </xf>
    <xf numFmtId="164" fontId="1" fillId="12" borderId="104" xfId="0" applyNumberFormat="1" applyFont="1" applyFill="1" applyBorder="1" applyAlignment="1">
      <alignment horizontal="right"/>
    </xf>
    <xf numFmtId="164" fontId="1" fillId="12" borderId="102" xfId="0" applyNumberFormat="1" applyFont="1" applyFill="1" applyBorder="1" applyAlignment="1">
      <alignment horizontal="right"/>
    </xf>
    <xf numFmtId="164" fontId="3" fillId="12" borderId="102" xfId="0" applyNumberFormat="1" applyFont="1" applyFill="1" applyBorder="1" applyAlignment="1">
      <alignment horizontal="right"/>
    </xf>
    <xf numFmtId="164" fontId="1" fillId="12" borderId="103" xfId="0" applyNumberFormat="1" applyFont="1" applyFill="1" applyBorder="1" applyAlignment="1">
      <alignment horizontal="right"/>
    </xf>
    <xf numFmtId="164" fontId="3" fillId="12" borderId="100" xfId="0" applyNumberFormat="1" applyFont="1" applyFill="1" applyBorder="1" applyAlignment="1">
      <alignment horizontal="right"/>
    </xf>
    <xf numFmtId="164" fontId="1" fillId="12" borderId="105" xfId="0" applyNumberFormat="1" applyFont="1" applyFill="1" applyBorder="1" applyAlignment="1">
      <alignment horizontal="right"/>
    </xf>
    <xf numFmtId="164" fontId="3" fillId="12" borderId="95" xfId="0" applyNumberFormat="1" applyFont="1" applyFill="1" applyBorder="1" applyAlignment="1">
      <alignment horizontal="right"/>
    </xf>
    <xf numFmtId="164" fontId="4" fillId="12" borderId="95" xfId="0" applyNumberFormat="1" applyFont="1" applyFill="1" applyBorder="1" applyAlignment="1">
      <alignment horizontal="right"/>
    </xf>
    <xf numFmtId="164" fontId="4" fillId="12" borderId="96" xfId="0" applyNumberFormat="1" applyFont="1" applyFill="1" applyBorder="1" applyAlignment="1">
      <alignment horizontal="right"/>
    </xf>
    <xf numFmtId="164" fontId="4" fillId="12" borderId="98" xfId="0" applyNumberFormat="1" applyFont="1" applyFill="1" applyBorder="1" applyAlignment="1">
      <alignment horizontal="right"/>
    </xf>
    <xf numFmtId="164" fontId="3" fillId="12" borderId="106" xfId="0" applyNumberFormat="1" applyFont="1" applyFill="1" applyBorder="1" applyAlignment="1">
      <alignment horizontal="right"/>
    </xf>
    <xf numFmtId="164" fontId="1" fillId="15" borderId="94" xfId="0" applyNumberFormat="1" applyFont="1" applyFill="1" applyBorder="1" applyAlignment="1">
      <alignment horizontal="right"/>
    </xf>
    <xf numFmtId="164" fontId="1" fillId="15" borderId="95" xfId="0" applyNumberFormat="1" applyFont="1" applyFill="1" applyBorder="1" applyAlignment="1">
      <alignment horizontal="right"/>
    </xf>
    <xf numFmtId="164" fontId="1" fillId="15" borderId="96" xfId="0" applyNumberFormat="1" applyFont="1" applyFill="1" applyBorder="1" applyAlignment="1">
      <alignment horizontal="right"/>
    </xf>
    <xf numFmtId="164" fontId="1" fillId="15" borderId="100" xfId="0" applyNumberFormat="1" applyFont="1" applyFill="1" applyBorder="1" applyAlignment="1">
      <alignment horizontal="right"/>
    </xf>
    <xf numFmtId="164" fontId="1" fillId="12" borderId="99" xfId="0" applyNumberFormat="1" applyFont="1" applyFill="1" applyBorder="1" applyAlignment="1">
      <alignment horizontal="right"/>
    </xf>
    <xf numFmtId="164" fontId="1" fillId="12" borderId="100" xfId="0" applyNumberFormat="1" applyFont="1" applyFill="1" applyBorder="1" applyAlignment="1">
      <alignment horizontal="right"/>
    </xf>
    <xf numFmtId="164" fontId="1" fillId="12" borderId="94" xfId="0" applyNumberFormat="1" applyFont="1" applyFill="1" applyBorder="1" applyAlignment="1">
      <alignment horizontal="center"/>
    </xf>
    <xf numFmtId="164" fontId="1" fillId="12" borderId="95" xfId="0" applyNumberFormat="1" applyFont="1" applyFill="1" applyBorder="1" applyAlignment="1">
      <alignment horizontal="center"/>
    </xf>
    <xf numFmtId="164" fontId="1" fillId="12" borderId="96" xfId="0" applyNumberFormat="1" applyFont="1" applyFill="1" applyBorder="1" applyAlignment="1">
      <alignment horizontal="center"/>
    </xf>
    <xf numFmtId="164" fontId="1" fillId="12" borderId="97" xfId="0" applyNumberFormat="1" applyFont="1" applyFill="1" applyBorder="1" applyAlignment="1">
      <alignment horizontal="center"/>
    </xf>
    <xf numFmtId="164" fontId="1" fillId="12" borderId="98" xfId="0" applyNumberFormat="1" applyFont="1" applyFill="1" applyBorder="1" applyAlignment="1">
      <alignment horizontal="center"/>
    </xf>
    <xf numFmtId="164" fontId="1" fillId="0" borderId="99" xfId="0" applyNumberFormat="1" applyFont="1" applyBorder="1" applyAlignment="1">
      <alignment horizontal="center"/>
    </xf>
    <xf numFmtId="164" fontId="1" fillId="0" borderId="110" xfId="0" applyNumberFormat="1" applyFont="1" applyBorder="1" applyAlignment="1">
      <alignment horizontal="center"/>
    </xf>
    <xf numFmtId="164" fontId="1" fillId="0" borderId="102" xfId="0" applyNumberFormat="1" applyFont="1" applyBorder="1" applyAlignment="1">
      <alignment horizontal="center"/>
    </xf>
    <xf numFmtId="164" fontId="1" fillId="0" borderId="95" xfId="0" applyNumberFormat="1" applyFont="1" applyBorder="1" applyAlignment="1">
      <alignment horizontal="center"/>
    </xf>
    <xf numFmtId="164" fontId="1" fillId="0" borderId="103" xfId="0" applyNumberFormat="1" applyFont="1" applyBorder="1" applyAlignment="1">
      <alignment horizontal="center"/>
    </xf>
    <xf numFmtId="164" fontId="1" fillId="0" borderId="100" xfId="0" applyNumberFormat="1" applyFont="1" applyBorder="1" applyAlignment="1">
      <alignment horizontal="center"/>
    </xf>
    <xf numFmtId="164" fontId="1" fillId="12" borderId="100" xfId="0" applyNumberFormat="1" applyFont="1" applyFill="1" applyBorder="1" applyAlignment="1">
      <alignment horizontal="center"/>
    </xf>
    <xf numFmtId="164" fontId="1" fillId="12" borderId="105" xfId="0" applyNumberFormat="1" applyFont="1" applyFill="1" applyBorder="1" applyAlignment="1">
      <alignment horizontal="center"/>
    </xf>
    <xf numFmtId="164" fontId="1" fillId="12" borderId="106" xfId="0" applyNumberFormat="1" applyFont="1" applyFill="1" applyBorder="1" applyAlignment="1">
      <alignment horizontal="center"/>
    </xf>
    <xf numFmtId="164" fontId="1" fillId="15" borderId="94" xfId="0" applyNumberFormat="1" applyFont="1" applyFill="1" applyBorder="1" applyAlignment="1">
      <alignment horizontal="center"/>
    </xf>
    <xf numFmtId="164" fontId="1" fillId="15" borderId="95" xfId="0" applyNumberFormat="1" applyFont="1" applyFill="1" applyBorder="1" applyAlignment="1">
      <alignment horizontal="center"/>
    </xf>
    <xf numFmtId="164" fontId="1" fillId="15" borderId="103" xfId="0" applyNumberFormat="1" applyFont="1" applyFill="1" applyBorder="1" applyAlignment="1">
      <alignment horizontal="center"/>
    </xf>
    <xf numFmtId="164" fontId="1" fillId="15" borderId="100" xfId="0" applyNumberFormat="1" applyFont="1" applyFill="1" applyBorder="1" applyAlignment="1">
      <alignment horizontal="center"/>
    </xf>
    <xf numFmtId="164" fontId="1" fillId="12" borderId="99" xfId="0" applyNumberFormat="1" applyFont="1" applyFill="1" applyBorder="1" applyAlignment="1">
      <alignment horizontal="center"/>
    </xf>
    <xf numFmtId="164" fontId="1" fillId="12" borderId="111" xfId="0" applyNumberFormat="1" applyFont="1" applyFill="1" applyBorder="1" applyAlignment="1">
      <alignment horizontal="center"/>
    </xf>
    <xf numFmtId="164" fontId="1" fillId="12" borderId="112" xfId="0" applyNumberFormat="1" applyFont="1" applyFill="1" applyBorder="1" applyAlignment="1">
      <alignment horizontal="center"/>
    </xf>
    <xf numFmtId="164" fontId="1" fillId="12" borderId="113" xfId="0" applyNumberFormat="1" applyFont="1" applyFill="1" applyBorder="1" applyAlignment="1">
      <alignment horizontal="center"/>
    </xf>
    <xf numFmtId="164" fontId="1" fillId="12" borderId="114" xfId="0" applyNumberFormat="1" applyFont="1" applyFill="1" applyBorder="1" applyAlignment="1">
      <alignment horizontal="center"/>
    </xf>
    <xf numFmtId="164" fontId="1" fillId="12" borderId="115" xfId="0" applyNumberFormat="1" applyFont="1" applyFill="1" applyBorder="1" applyAlignment="1">
      <alignment horizontal="center"/>
    </xf>
    <xf numFmtId="164" fontId="1" fillId="0" borderId="116" xfId="0" applyNumberFormat="1" applyFont="1" applyBorder="1" applyAlignment="1">
      <alignment horizontal="left"/>
    </xf>
    <xf numFmtId="164" fontId="1" fillId="0" borderId="117" xfId="0" applyNumberFormat="1" applyFont="1" applyBorder="1" applyAlignment="1">
      <alignment horizontal="center"/>
    </xf>
    <xf numFmtId="164" fontId="1" fillId="0" borderId="115" xfId="0" applyNumberFormat="1" applyFont="1" applyBorder="1" applyAlignment="1">
      <alignment horizontal="center"/>
    </xf>
    <xf numFmtId="164" fontId="1" fillId="0" borderId="112" xfId="0" applyNumberFormat="1" applyFont="1" applyBorder="1" applyAlignment="1">
      <alignment horizontal="center"/>
    </xf>
    <xf numFmtId="164" fontId="1" fillId="0" borderId="118" xfId="0" applyNumberFormat="1" applyFont="1" applyBorder="1" applyAlignment="1">
      <alignment horizontal="left"/>
    </xf>
    <xf numFmtId="164" fontId="1" fillId="0" borderId="113" xfId="0" applyNumberFormat="1" applyFont="1" applyBorder="1" applyAlignment="1">
      <alignment horizontal="center"/>
    </xf>
    <xf numFmtId="164" fontId="1" fillId="0" borderId="119" xfId="0" applyNumberFormat="1" applyFont="1" applyBorder="1" applyAlignment="1">
      <alignment horizontal="left"/>
    </xf>
    <xf numFmtId="164" fontId="1" fillId="12" borderId="119" xfId="0" applyNumberFormat="1" applyFont="1" applyFill="1" applyBorder="1" applyAlignment="1">
      <alignment horizontal="center"/>
    </xf>
    <xf numFmtId="164" fontId="1" fillId="12" borderId="120" xfId="0" applyNumberFormat="1" applyFont="1" applyFill="1" applyBorder="1" applyAlignment="1">
      <alignment horizontal="center"/>
    </xf>
    <xf numFmtId="164" fontId="1" fillId="12" borderId="121" xfId="0" applyNumberFormat="1" applyFont="1" applyFill="1" applyBorder="1"/>
    <xf numFmtId="164" fontId="1" fillId="15" borderId="111" xfId="0" applyNumberFormat="1" applyFont="1" applyFill="1" applyBorder="1" applyAlignment="1">
      <alignment horizontal="center"/>
    </xf>
    <xf numFmtId="164" fontId="1" fillId="15" borderId="112" xfId="0" applyNumberFormat="1" applyFont="1" applyFill="1" applyBorder="1" applyAlignment="1">
      <alignment horizontal="center"/>
    </xf>
    <xf numFmtId="164" fontId="1" fillId="15" borderId="113" xfId="0" applyNumberFormat="1" applyFont="1" applyFill="1" applyBorder="1" applyAlignment="1">
      <alignment horizontal="center"/>
    </xf>
    <xf numFmtId="164" fontId="1" fillId="15" borderId="119" xfId="0" applyNumberFormat="1" applyFont="1" applyFill="1" applyBorder="1" applyAlignment="1">
      <alignment horizontal="center"/>
    </xf>
    <xf numFmtId="164" fontId="1" fillId="12" borderId="116" xfId="0" applyNumberFormat="1" applyFont="1" applyFill="1" applyBorder="1" applyAlignment="1">
      <alignment horizontal="center"/>
    </xf>
    <xf numFmtId="164" fontId="1" fillId="0" borderId="116" xfId="0" applyNumberFormat="1" applyFont="1" applyBorder="1" applyAlignment="1">
      <alignment horizontal="center"/>
    </xf>
    <xf numFmtId="164" fontId="1" fillId="0" borderId="118" xfId="0" applyNumberFormat="1" applyFont="1" applyBorder="1" applyAlignment="1">
      <alignment horizontal="center"/>
    </xf>
    <xf numFmtId="164" fontId="1" fillId="0" borderId="122" xfId="0" applyNumberFormat="1" applyFont="1" applyBorder="1" applyAlignment="1">
      <alignment horizontal="center"/>
    </xf>
    <xf numFmtId="164" fontId="1" fillId="0" borderId="119" xfId="0" applyNumberFormat="1" applyFont="1" applyBorder="1" applyAlignment="1">
      <alignment horizontal="center"/>
    </xf>
    <xf numFmtId="164" fontId="1" fillId="15" borderId="96" xfId="0" applyNumberFormat="1" applyFont="1" applyFill="1" applyBorder="1" applyAlignment="1">
      <alignment horizontal="center"/>
    </xf>
    <xf numFmtId="164" fontId="1" fillId="0" borderId="123" xfId="0" applyNumberFormat="1" applyFont="1" applyBorder="1" applyAlignment="1">
      <alignment horizontal="center"/>
    </xf>
    <xf numFmtId="164" fontId="1" fillId="12" borderId="124" xfId="0" applyNumberFormat="1" applyFont="1" applyFill="1" applyBorder="1" applyAlignment="1">
      <alignment horizontal="center"/>
    </xf>
    <xf numFmtId="164" fontId="1" fillId="12" borderId="109" xfId="0" applyNumberFormat="1" applyFont="1" applyFill="1" applyBorder="1" applyAlignment="1">
      <alignment horizontal="center"/>
    </xf>
    <xf numFmtId="164" fontId="1" fillId="12" borderId="125" xfId="0" applyNumberFormat="1" applyFont="1" applyFill="1" applyBorder="1" applyAlignment="1">
      <alignment horizontal="center"/>
    </xf>
    <xf numFmtId="164" fontId="1" fillId="12" borderId="126" xfId="0" applyNumberFormat="1" applyFont="1" applyFill="1" applyBorder="1" applyAlignment="1">
      <alignment horizontal="center"/>
    </xf>
    <xf numFmtId="164" fontId="1" fillId="12" borderId="123" xfId="0" applyNumberFormat="1" applyFont="1" applyFill="1" applyBorder="1" applyAlignment="1">
      <alignment horizontal="center"/>
    </xf>
    <xf numFmtId="164" fontId="1" fillId="12" borderId="127" xfId="0" applyNumberFormat="1" applyFont="1" applyFill="1" applyBorder="1" applyAlignment="1">
      <alignment horizontal="center"/>
    </xf>
    <xf numFmtId="164" fontId="1" fillId="12" borderId="119" xfId="0" applyNumberFormat="1" applyFont="1" applyFill="1" applyBorder="1" applyAlignment="1">
      <alignment horizontal="center" vertical="center" wrapText="1"/>
    </xf>
    <xf numFmtId="164" fontId="1" fillId="12" borderId="117" xfId="0" applyNumberFormat="1" applyFont="1" applyFill="1" applyBorder="1" applyAlignment="1">
      <alignment horizontal="center" vertical="center" wrapText="1"/>
    </xf>
    <xf numFmtId="164" fontId="1" fillId="12" borderId="121" xfId="0" applyNumberFormat="1" applyFont="1" applyFill="1" applyBorder="1" applyAlignment="1">
      <alignment horizontal="center" vertical="center" wrapText="1"/>
    </xf>
    <xf numFmtId="164" fontId="1" fillId="0" borderId="119" xfId="0" applyNumberFormat="1" applyFont="1" applyBorder="1" applyAlignment="1">
      <alignment vertical="center" wrapText="1"/>
    </xf>
    <xf numFmtId="164" fontId="1" fillId="12" borderId="116" xfId="0" applyNumberFormat="1" applyFont="1" applyFill="1" applyBorder="1" applyAlignment="1">
      <alignment horizontal="center" vertical="center" wrapText="1"/>
    </xf>
    <xf numFmtId="164" fontId="1" fillId="0" borderId="49" xfId="0" applyNumberFormat="1" applyFont="1" applyBorder="1" applyAlignment="1">
      <alignment horizontal="center"/>
    </xf>
    <xf numFmtId="164" fontId="1" fillId="0" borderId="86" xfId="0" applyNumberFormat="1" applyFont="1" applyBorder="1" applyAlignment="1">
      <alignment horizontal="center"/>
    </xf>
    <xf numFmtId="164" fontId="1" fillId="0" borderId="87" xfId="0" applyNumberFormat="1" applyFont="1" applyBorder="1" applyAlignment="1">
      <alignment horizontal="center"/>
    </xf>
    <xf numFmtId="164" fontId="1" fillId="0" borderId="58" xfId="0" applyNumberFormat="1" applyFont="1" applyBorder="1" applyAlignment="1">
      <alignment horizontal="center"/>
    </xf>
    <xf numFmtId="164" fontId="1" fillId="0" borderId="64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5" fillId="14" borderId="49" xfId="0" applyNumberFormat="1" applyFont="1" applyFill="1" applyBorder="1" applyAlignment="1">
      <alignment horizontal="center"/>
    </xf>
    <xf numFmtId="164" fontId="5" fillId="14" borderId="45" xfId="0" applyNumberFormat="1" applyFont="1" applyFill="1" applyBorder="1" applyAlignment="1">
      <alignment horizontal="center"/>
    </xf>
    <xf numFmtId="164" fontId="5" fillId="14" borderId="44" xfId="0" applyNumberFormat="1" applyFont="1" applyFill="1" applyBorder="1" applyAlignment="1">
      <alignment horizontal="center"/>
    </xf>
    <xf numFmtId="164" fontId="5" fillId="14" borderId="66" xfId="0" applyNumberFormat="1" applyFont="1" applyFill="1" applyBorder="1" applyAlignment="1">
      <alignment horizontal="center"/>
    </xf>
    <xf numFmtId="164" fontId="5" fillId="14" borderId="50" xfId="0" applyNumberFormat="1" applyFont="1" applyFill="1" applyBorder="1" applyAlignment="1">
      <alignment horizontal="center"/>
    </xf>
    <xf numFmtId="164" fontId="1" fillId="14" borderId="58" xfId="0" applyNumberFormat="1" applyFont="1" applyFill="1" applyBorder="1" applyAlignment="1">
      <alignment horizontal="center" vertical="center" wrapText="1"/>
    </xf>
    <xf numFmtId="0" fontId="0" fillId="12" borderId="83" xfId="0" applyFill="1" applyBorder="1"/>
    <xf numFmtId="164" fontId="1" fillId="9" borderId="26" xfId="0" applyNumberFormat="1" applyFont="1" applyFill="1" applyBorder="1" applyAlignment="1">
      <alignment horizontal="center"/>
    </xf>
    <xf numFmtId="0" fontId="0" fillId="9" borderId="83" xfId="0" applyFill="1" applyBorder="1"/>
    <xf numFmtId="164" fontId="1" fillId="13" borderId="26" xfId="0" applyNumberFormat="1" applyFont="1" applyFill="1" applyBorder="1" applyAlignment="1">
      <alignment horizontal="center"/>
    </xf>
    <xf numFmtId="0" fontId="0" fillId="13" borderId="83" xfId="0" applyFill="1" applyBorder="1"/>
    <xf numFmtId="164" fontId="1" fillId="12" borderId="54" xfId="0" applyNumberFormat="1" applyFont="1" applyFill="1" applyBorder="1" applyAlignment="1">
      <alignment horizontal="center"/>
    </xf>
    <xf numFmtId="0" fontId="0" fillId="12" borderId="84" xfId="0" applyFill="1" applyBorder="1"/>
    <xf numFmtId="164" fontId="1" fillId="9" borderId="54" xfId="0" applyNumberFormat="1" applyFont="1" applyFill="1" applyBorder="1" applyAlignment="1">
      <alignment horizontal="center"/>
    </xf>
    <xf numFmtId="0" fontId="0" fillId="9" borderId="84" xfId="0" applyFill="1" applyBorder="1"/>
    <xf numFmtId="164" fontId="1" fillId="13" borderId="54" xfId="0" applyNumberFormat="1" applyFont="1" applyFill="1" applyBorder="1" applyAlignment="1">
      <alignment horizontal="center"/>
    </xf>
    <xf numFmtId="0" fontId="0" fillId="13" borderId="84" xfId="0" applyFill="1" applyBorder="1"/>
    <xf numFmtId="0" fontId="7" fillId="0" borderId="0" xfId="2"/>
    <xf numFmtId="0" fontId="8" fillId="0" borderId="3" xfId="2" applyFont="1" applyBorder="1" applyAlignment="1">
      <alignment horizontal="center"/>
    </xf>
    <xf numFmtId="0" fontId="7" fillId="0" borderId="2" xfId="2" applyBorder="1" applyAlignment="1">
      <alignment horizontal="right"/>
    </xf>
    <xf numFmtId="2" fontId="7" fillId="0" borderId="4" xfId="2" applyNumberFormat="1" applyBorder="1" applyAlignment="1">
      <alignment horizontal="center"/>
    </xf>
    <xf numFmtId="2" fontId="9" fillId="0" borderId="1" xfId="2" applyNumberFormat="1" applyFont="1" applyBorder="1" applyAlignment="1">
      <alignment horizontal="right"/>
    </xf>
    <xf numFmtId="2" fontId="7" fillId="0" borderId="1" xfId="2" applyNumberFormat="1" applyBorder="1" applyAlignment="1">
      <alignment horizontal="center"/>
    </xf>
    <xf numFmtId="0" fontId="7" fillId="0" borderId="138" xfId="2" applyBorder="1" applyAlignment="1">
      <alignment horizontal="right"/>
    </xf>
    <xf numFmtId="2" fontId="7" fillId="0" borderId="3" xfId="2" applyNumberFormat="1" applyBorder="1" applyAlignment="1">
      <alignment horizontal="center"/>
    </xf>
    <xf numFmtId="2" fontId="9" fillId="0" borderId="3" xfId="2" applyNumberFormat="1" applyFont="1" applyBorder="1" applyAlignment="1">
      <alignment horizontal="right"/>
    </xf>
    <xf numFmtId="0" fontId="7" fillId="0" borderId="77" xfId="2" applyBorder="1" applyAlignment="1">
      <alignment horizontal="right"/>
    </xf>
    <xf numFmtId="2" fontId="9" fillId="0" borderId="4" xfId="2" applyNumberFormat="1" applyFont="1" applyBorder="1" applyAlignment="1">
      <alignment horizontal="right"/>
    </xf>
    <xf numFmtId="0" fontId="7" fillId="0" borderId="3" xfId="2" applyBorder="1" applyAlignment="1">
      <alignment horizontal="right"/>
    </xf>
    <xf numFmtId="0" fontId="7" fillId="0" borderId="1" xfId="2" applyBorder="1" applyAlignment="1">
      <alignment horizontal="right"/>
    </xf>
    <xf numFmtId="0" fontId="9" fillId="0" borderId="3" xfId="2" applyFont="1" applyBorder="1" applyAlignment="1">
      <alignment horizontal="center"/>
    </xf>
    <xf numFmtId="164" fontId="1" fillId="0" borderId="1" xfId="1" applyNumberFormat="1" applyFont="1" applyBorder="1" applyAlignment="1">
      <alignment horizontal="center"/>
    </xf>
    <xf numFmtId="0" fontId="1" fillId="0" borderId="1" xfId="1" applyFont="1" applyBorder="1"/>
    <xf numFmtId="164" fontId="10" fillId="0" borderId="0" xfId="0" applyNumberFormat="1" applyFont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35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164" fontId="1" fillId="0" borderId="47" xfId="0" applyNumberFormat="1" applyFont="1" applyBorder="1" applyAlignment="1">
      <alignment horizontal="center"/>
    </xf>
    <xf numFmtId="164" fontId="1" fillId="0" borderId="57" xfId="0" applyNumberFormat="1" applyFont="1" applyBorder="1" applyAlignment="1">
      <alignment horizontal="center"/>
    </xf>
    <xf numFmtId="164" fontId="1" fillId="0" borderId="42" xfId="0" applyNumberFormat="1" applyFont="1" applyBorder="1" applyAlignment="1">
      <alignment horizontal="center"/>
    </xf>
    <xf numFmtId="164" fontId="1" fillId="0" borderId="52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164" fontId="1" fillId="0" borderId="31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43" xfId="0" applyNumberFormat="1" applyFont="1" applyBorder="1" applyAlignment="1">
      <alignment horizontal="center"/>
    </xf>
    <xf numFmtId="164" fontId="1" fillId="0" borderId="53" xfId="0" applyNumberFormat="1" applyFont="1" applyBorder="1" applyAlignment="1">
      <alignment horizontal="center"/>
    </xf>
    <xf numFmtId="164" fontId="1" fillId="0" borderId="34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164" fontId="1" fillId="0" borderId="46" xfId="0" applyNumberFormat="1" applyFont="1" applyBorder="1" applyAlignment="1">
      <alignment horizontal="center"/>
    </xf>
    <xf numFmtId="164" fontId="1" fillId="0" borderId="56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164" fontId="1" fillId="0" borderId="44" xfId="0" applyNumberFormat="1" applyFont="1" applyBorder="1" applyAlignment="1">
      <alignment horizontal="center"/>
    </xf>
    <xf numFmtId="164" fontId="1" fillId="0" borderId="54" xfId="0" applyNumberFormat="1" applyFont="1" applyBorder="1" applyAlignment="1">
      <alignment horizontal="center"/>
    </xf>
    <xf numFmtId="164" fontId="0" fillId="0" borderId="0" xfId="0" applyNumberFormat="1"/>
    <xf numFmtId="165" fontId="1" fillId="0" borderId="27" xfId="0" applyNumberFormat="1" applyFont="1" applyBorder="1" applyAlignment="1">
      <alignment horizontal="center" vertical="center" wrapText="1"/>
    </xf>
    <xf numFmtId="165" fontId="1" fillId="0" borderId="34" xfId="0" applyNumberFormat="1" applyFont="1" applyBorder="1" applyAlignment="1">
      <alignment horizontal="center" vertical="center" wrapText="1"/>
    </xf>
    <xf numFmtId="165" fontId="1" fillId="0" borderId="83" xfId="0" applyNumberFormat="1" applyFont="1" applyBorder="1" applyAlignment="1">
      <alignment horizontal="center" vertical="center" wrapText="1"/>
    </xf>
    <xf numFmtId="165" fontId="1" fillId="0" borderId="78" xfId="0" applyNumberFormat="1" applyFont="1" applyBorder="1" applyAlignment="1">
      <alignment horizontal="center" vertical="center" wrapText="1"/>
    </xf>
    <xf numFmtId="164" fontId="1" fillId="19" borderId="124" xfId="0" applyNumberFormat="1" applyFont="1" applyFill="1" applyBorder="1" applyAlignment="1">
      <alignment horizontal="right"/>
    </xf>
    <xf numFmtId="164" fontId="1" fillId="19" borderId="111" xfId="0" applyNumberFormat="1" applyFont="1" applyFill="1" applyBorder="1" applyAlignment="1">
      <alignment horizontal="center"/>
    </xf>
    <xf numFmtId="164" fontId="1" fillId="19" borderId="135" xfId="0" applyNumberFormat="1" applyFont="1" applyFill="1" applyBorder="1" applyAlignment="1">
      <alignment horizontal="center"/>
    </xf>
    <xf numFmtId="164" fontId="1" fillId="19" borderId="28" xfId="0" applyNumberFormat="1" applyFont="1" applyFill="1" applyBorder="1" applyAlignment="1">
      <alignment horizontal="center"/>
    </xf>
    <xf numFmtId="164" fontId="1" fillId="19" borderId="94" xfId="0" applyNumberFormat="1" applyFont="1" applyFill="1" applyBorder="1" applyAlignment="1">
      <alignment horizontal="center"/>
    </xf>
    <xf numFmtId="164" fontId="1" fillId="19" borderId="35" xfId="0" applyNumberFormat="1" applyFont="1" applyFill="1" applyBorder="1" applyAlignment="1">
      <alignment horizontal="center"/>
    </xf>
    <xf numFmtId="164" fontId="1" fillId="19" borderId="28" xfId="0" applyNumberFormat="1" applyFont="1" applyFill="1" applyBorder="1" applyAlignment="1">
      <alignment horizontal="center" vertical="center" wrapText="1"/>
    </xf>
    <xf numFmtId="164" fontId="1" fillId="19" borderId="94" xfId="0" applyNumberFormat="1" applyFont="1" applyFill="1" applyBorder="1" applyAlignment="1">
      <alignment horizontal="center" vertical="center" wrapText="1"/>
    </xf>
    <xf numFmtId="164" fontId="1" fillId="19" borderId="134" xfId="0" applyNumberFormat="1" applyFont="1" applyFill="1" applyBorder="1" applyAlignment="1">
      <alignment horizontal="right"/>
    </xf>
    <xf numFmtId="164" fontId="1" fillId="19" borderId="119" xfId="0" applyNumberFormat="1" applyFont="1" applyFill="1" applyBorder="1" applyAlignment="1">
      <alignment horizontal="center"/>
    </xf>
    <xf numFmtId="164" fontId="1" fillId="19" borderId="136" xfId="0" applyNumberFormat="1" applyFont="1" applyFill="1" applyBorder="1" applyAlignment="1">
      <alignment horizontal="center"/>
    </xf>
    <xf numFmtId="164" fontId="1" fillId="19" borderId="6" xfId="0" applyNumberFormat="1" applyFont="1" applyFill="1" applyBorder="1" applyAlignment="1">
      <alignment horizontal="center"/>
    </xf>
    <xf numFmtId="164" fontId="1" fillId="19" borderId="100" xfId="0" applyNumberFormat="1" applyFont="1" applyFill="1" applyBorder="1" applyAlignment="1">
      <alignment horizontal="center"/>
    </xf>
    <xf numFmtId="164" fontId="1" fillId="19" borderId="118" xfId="0" applyNumberFormat="1" applyFont="1" applyFill="1" applyBorder="1" applyAlignment="1">
      <alignment horizontal="center"/>
    </xf>
    <xf numFmtId="164" fontId="1" fillId="19" borderId="39" xfId="0" applyNumberFormat="1" applyFont="1" applyFill="1" applyBorder="1" applyAlignment="1">
      <alignment horizontal="center"/>
    </xf>
    <xf numFmtId="164" fontId="1" fillId="19" borderId="6" xfId="0" applyNumberFormat="1" applyFont="1" applyFill="1" applyBorder="1" applyAlignment="1">
      <alignment horizontal="center" vertical="center" wrapText="1"/>
    </xf>
    <xf numFmtId="164" fontId="1" fillId="19" borderId="102" xfId="0" applyNumberFormat="1" applyFont="1" applyFill="1" applyBorder="1" applyAlignment="1">
      <alignment horizontal="center" vertical="center" wrapText="1"/>
    </xf>
    <xf numFmtId="164" fontId="1" fillId="17" borderId="142" xfId="0" applyNumberFormat="1" applyFont="1" applyFill="1" applyBorder="1" applyAlignment="1">
      <alignment horizontal="right"/>
    </xf>
    <xf numFmtId="164" fontId="1" fillId="18" borderId="40" xfId="0" applyNumberFormat="1" applyFont="1" applyFill="1" applyBorder="1" applyAlignment="1">
      <alignment horizontal="right"/>
    </xf>
    <xf numFmtId="164" fontId="1" fillId="19" borderId="129" xfId="0" applyNumberFormat="1" applyFont="1" applyFill="1" applyBorder="1" applyAlignment="1">
      <alignment horizontal="right"/>
    </xf>
    <xf numFmtId="164" fontId="1" fillId="19" borderId="145" xfId="0" applyNumberFormat="1" applyFont="1" applyFill="1" applyBorder="1" applyAlignment="1">
      <alignment horizontal="center"/>
    </xf>
    <xf numFmtId="164" fontId="1" fillId="19" borderId="142" xfId="0" applyNumberFormat="1" applyFont="1" applyFill="1" applyBorder="1" applyAlignment="1">
      <alignment horizontal="right"/>
    </xf>
    <xf numFmtId="164" fontId="1" fillId="20" borderId="35" xfId="0" applyNumberFormat="1" applyFont="1" applyFill="1" applyBorder="1" applyAlignment="1">
      <alignment horizontal="center"/>
    </xf>
    <xf numFmtId="164" fontId="1" fillId="20" borderId="94" xfId="0" applyNumberFormat="1" applyFont="1" applyFill="1" applyBorder="1" applyAlignment="1">
      <alignment horizontal="center"/>
    </xf>
    <xf numFmtId="164" fontId="1" fillId="20" borderId="40" xfId="0" applyNumberFormat="1" applyFont="1" applyFill="1" applyBorder="1" applyAlignment="1">
      <alignment horizontal="right"/>
    </xf>
    <xf numFmtId="0" fontId="8" fillId="0" borderId="0" xfId="2" applyFont="1" applyAlignment="1">
      <alignment horizontal="center"/>
    </xf>
    <xf numFmtId="0" fontId="1" fillId="7" borderId="126" xfId="0" applyFont="1" applyFill="1" applyBorder="1" applyAlignment="1">
      <alignment horizontal="center" vertical="center" wrapText="1"/>
    </xf>
    <xf numFmtId="0" fontId="1" fillId="7" borderId="100" xfId="0" applyFont="1" applyFill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78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83" xfId="0" applyFont="1" applyBorder="1" applyAlignment="1">
      <alignment horizontal="center" vertical="center" wrapText="1"/>
    </xf>
    <xf numFmtId="0" fontId="1" fillId="7" borderId="16" xfId="0" applyFont="1" applyFill="1" applyBorder="1" applyAlignment="1">
      <alignment horizontal="center" vertical="center" wrapText="1"/>
    </xf>
    <xf numFmtId="0" fontId="1" fillId="7" borderId="23" xfId="0" applyFont="1" applyFill="1" applyBorder="1" applyAlignment="1">
      <alignment horizontal="center" vertical="center" wrapText="1"/>
    </xf>
    <xf numFmtId="164" fontId="1" fillId="20" borderId="140" xfId="0" applyNumberFormat="1" applyFont="1" applyFill="1" applyBorder="1" applyAlignment="1">
      <alignment horizontal="center"/>
    </xf>
    <xf numFmtId="164" fontId="1" fillId="20" borderId="40" xfId="0" applyNumberFormat="1" applyFont="1" applyFill="1" applyBorder="1" applyAlignment="1">
      <alignment horizontal="center"/>
    </xf>
    <xf numFmtId="164" fontId="1" fillId="20" borderId="109" xfId="0" applyNumberFormat="1" applyFont="1" applyFill="1" applyBorder="1" applyAlignment="1">
      <alignment horizontal="center"/>
    </xf>
    <xf numFmtId="164" fontId="1" fillId="20" borderId="144" xfId="0" applyNumberFormat="1" applyFont="1" applyFill="1" applyBorder="1" applyAlignment="1">
      <alignment horizontal="center"/>
    </xf>
    <xf numFmtId="0" fontId="2" fillId="2" borderId="130" xfId="0" applyFont="1" applyFill="1" applyBorder="1" applyAlignment="1">
      <alignment horizontal="center" vertical="center" wrapText="1"/>
    </xf>
    <xf numFmtId="0" fontId="2" fillId="2" borderId="129" xfId="0" applyFont="1" applyFill="1" applyBorder="1" applyAlignment="1">
      <alignment horizontal="center" vertical="center" wrapText="1"/>
    </xf>
    <xf numFmtId="0" fontId="2" fillId="2" borderId="124" xfId="0" applyFont="1" applyFill="1" applyBorder="1" applyAlignment="1">
      <alignment horizontal="center" vertical="center" wrapText="1"/>
    </xf>
    <xf numFmtId="0" fontId="2" fillId="4" borderId="130" xfId="0" applyFont="1" applyFill="1" applyBorder="1" applyAlignment="1">
      <alignment horizontal="center" vertical="center" wrapText="1"/>
    </xf>
    <xf numFmtId="0" fontId="2" fillId="4" borderId="129" xfId="0" applyFont="1" applyFill="1" applyBorder="1" applyAlignment="1">
      <alignment horizontal="center" vertical="center" wrapText="1"/>
    </xf>
    <xf numFmtId="0" fontId="2" fillId="6" borderId="129" xfId="0" applyFont="1" applyFill="1" applyBorder="1" applyAlignment="1">
      <alignment horizontal="center" vertical="center" wrapText="1"/>
    </xf>
    <xf numFmtId="0" fontId="2" fillId="6" borderId="28" xfId="0" applyFont="1" applyFill="1" applyBorder="1" applyAlignment="1">
      <alignment horizontal="center" vertical="center" wrapText="1"/>
    </xf>
    <xf numFmtId="164" fontId="1" fillId="15" borderId="65" xfId="0" applyNumberFormat="1" applyFont="1" applyFill="1" applyBorder="1" applyAlignment="1">
      <alignment horizontal="center" vertical="center" wrapText="1"/>
    </xf>
    <xf numFmtId="164" fontId="1" fillId="15" borderId="39" xfId="0" applyNumberFormat="1" applyFont="1" applyFill="1" applyBorder="1" applyAlignment="1">
      <alignment horizontal="center" vertical="center" wrapText="1"/>
    </xf>
    <xf numFmtId="164" fontId="1" fillId="15" borderId="38" xfId="0" applyNumberFormat="1" applyFont="1" applyFill="1" applyBorder="1" applyAlignment="1">
      <alignment horizontal="center" vertical="center" wrapText="1"/>
    </xf>
    <xf numFmtId="164" fontId="1" fillId="15" borderId="22" xfId="0" applyNumberFormat="1" applyFont="1" applyFill="1" applyBorder="1" applyAlignment="1">
      <alignment horizontal="center" vertical="center" wrapText="1"/>
    </xf>
    <xf numFmtId="164" fontId="1" fillId="15" borderId="6" xfId="0" applyNumberFormat="1" applyFont="1" applyFill="1" applyBorder="1" applyAlignment="1">
      <alignment horizontal="center" vertical="center" wrapText="1"/>
    </xf>
    <xf numFmtId="164" fontId="1" fillId="15" borderId="23" xfId="0" applyNumberFormat="1" applyFont="1" applyFill="1" applyBorder="1" applyAlignment="1">
      <alignment horizontal="center" vertical="center" wrapText="1"/>
    </xf>
    <xf numFmtId="164" fontId="1" fillId="12" borderId="35" xfId="0" applyNumberFormat="1" applyFont="1" applyFill="1" applyBorder="1" applyAlignment="1">
      <alignment horizontal="center" vertical="center" wrapText="1"/>
    </xf>
    <xf numFmtId="164" fontId="1" fillId="12" borderId="30" xfId="0" applyNumberFormat="1" applyFont="1" applyFill="1" applyBorder="1" applyAlignment="1">
      <alignment horizontal="center" vertical="center" wrapText="1"/>
    </xf>
    <xf numFmtId="164" fontId="1" fillId="12" borderId="31" xfId="0" applyNumberFormat="1" applyFont="1" applyFill="1" applyBorder="1" applyAlignment="1">
      <alignment horizontal="center" vertical="center" wrapText="1"/>
    </xf>
    <xf numFmtId="164" fontId="1" fillId="12" borderId="22" xfId="0" applyNumberFormat="1" applyFont="1" applyFill="1" applyBorder="1" applyAlignment="1">
      <alignment horizontal="center" vertical="center" wrapText="1"/>
    </xf>
    <xf numFmtId="164" fontId="1" fillId="12" borderId="6" xfId="0" applyNumberFormat="1" applyFont="1" applyFill="1" applyBorder="1" applyAlignment="1">
      <alignment horizontal="center" vertical="center" wrapText="1"/>
    </xf>
    <xf numFmtId="164" fontId="1" fillId="12" borderId="23" xfId="0" applyNumberFormat="1" applyFont="1" applyFill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95" xfId="0" applyFont="1" applyBorder="1" applyAlignment="1">
      <alignment horizontal="center" vertical="center" wrapText="1"/>
    </xf>
    <xf numFmtId="0" fontId="1" fillId="0" borderId="106" xfId="0" applyFont="1" applyBorder="1" applyAlignment="1">
      <alignment horizontal="center" vertical="center" wrapText="1"/>
    </xf>
    <xf numFmtId="0" fontId="1" fillId="11" borderId="30" xfId="0" applyFont="1" applyFill="1" applyBorder="1" applyAlignment="1">
      <alignment horizontal="center" vertical="center" wrapText="1"/>
    </xf>
    <xf numFmtId="0" fontId="1" fillId="11" borderId="78" xfId="0" applyFont="1" applyFill="1" applyBorder="1" applyAlignment="1">
      <alignment horizontal="center" vertical="center" wrapText="1"/>
    </xf>
    <xf numFmtId="0" fontId="1" fillId="0" borderId="111" xfId="0" applyFont="1" applyBorder="1" applyAlignment="1">
      <alignment horizontal="center" vertical="center" wrapText="1"/>
    </xf>
    <xf numFmtId="0" fontId="1" fillId="0" borderId="112" xfId="0" applyFont="1" applyBorder="1" applyAlignment="1">
      <alignment horizontal="center" vertical="center" wrapText="1"/>
    </xf>
    <xf numFmtId="0" fontId="1" fillId="0" borderId="121" xfId="0" applyFont="1" applyBorder="1" applyAlignment="1">
      <alignment horizontal="center" vertical="center" wrapText="1"/>
    </xf>
    <xf numFmtId="0" fontId="1" fillId="9" borderId="24" xfId="0" applyFont="1" applyFill="1" applyBorder="1" applyAlignment="1">
      <alignment horizontal="center" vertical="center" wrapText="1"/>
    </xf>
    <xf numFmtId="0" fontId="1" fillId="9" borderId="83" xfId="0" applyFont="1" applyFill="1" applyBorder="1" applyAlignment="1">
      <alignment horizontal="center" vertical="center" wrapText="1"/>
    </xf>
    <xf numFmtId="0" fontId="1" fillId="11" borderId="24" xfId="0" applyFont="1" applyFill="1" applyBorder="1" applyAlignment="1">
      <alignment horizontal="center" vertical="center" wrapText="1"/>
    </xf>
    <xf numFmtId="0" fontId="1" fillId="11" borderId="83" xfId="0" applyFont="1" applyFill="1" applyBorder="1" applyAlignment="1">
      <alignment horizontal="center" vertical="center" wrapText="1"/>
    </xf>
    <xf numFmtId="0" fontId="1" fillId="11" borderId="95" xfId="0" applyFont="1" applyFill="1" applyBorder="1" applyAlignment="1">
      <alignment horizontal="center" vertical="center" wrapText="1"/>
    </xf>
    <xf numFmtId="0" fontId="1" fillId="11" borderId="106" xfId="0" applyFont="1" applyFill="1" applyBorder="1" applyAlignment="1">
      <alignment horizontal="center" vertical="center" wrapText="1"/>
    </xf>
    <xf numFmtId="0" fontId="1" fillId="9" borderId="95" xfId="0" applyFont="1" applyFill="1" applyBorder="1" applyAlignment="1">
      <alignment horizontal="center" vertical="center" wrapText="1"/>
    </xf>
    <xf numFmtId="0" fontId="1" fillId="9" borderId="106" xfId="0" applyFont="1" applyFill="1" applyBorder="1" applyAlignment="1">
      <alignment horizontal="center" vertical="center" wrapText="1"/>
    </xf>
    <xf numFmtId="0" fontId="1" fillId="11" borderId="112" xfId="0" applyFont="1" applyFill="1" applyBorder="1" applyAlignment="1">
      <alignment horizontal="center" vertical="center" wrapText="1"/>
    </xf>
    <xf numFmtId="0" fontId="1" fillId="11" borderId="121" xfId="0" applyFont="1" applyFill="1" applyBorder="1" applyAlignment="1">
      <alignment horizontal="center" vertical="center" wrapText="1"/>
    </xf>
    <xf numFmtId="0" fontId="1" fillId="9" borderId="30" xfId="0" applyFont="1" applyFill="1" applyBorder="1" applyAlignment="1">
      <alignment horizontal="center" vertical="center" wrapText="1"/>
    </xf>
    <xf numFmtId="0" fontId="1" fillId="9" borderId="78" xfId="0" applyFont="1" applyFill="1" applyBorder="1" applyAlignment="1">
      <alignment horizontal="center" vertical="center" wrapText="1"/>
    </xf>
    <xf numFmtId="0" fontId="2" fillId="8" borderId="128" xfId="0" applyFont="1" applyFill="1" applyBorder="1" applyAlignment="1">
      <alignment horizontal="center" vertical="center" wrapText="1"/>
    </xf>
    <xf numFmtId="0" fontId="2" fillId="8" borderId="129" xfId="0" applyFont="1" applyFill="1" applyBorder="1" applyAlignment="1">
      <alignment horizontal="center" vertical="center" wrapText="1"/>
    </xf>
    <xf numFmtId="0" fontId="2" fillId="8" borderId="124" xfId="0" applyFont="1" applyFill="1" applyBorder="1" applyAlignment="1">
      <alignment horizontal="center" vertical="center" wrapText="1"/>
    </xf>
    <xf numFmtId="0" fontId="2" fillId="10" borderId="131" xfId="0" applyFont="1" applyFill="1" applyBorder="1" applyAlignment="1">
      <alignment horizontal="center" vertical="center" wrapText="1"/>
    </xf>
    <xf numFmtId="0" fontId="2" fillId="10" borderId="17" xfId="0" applyFont="1" applyFill="1" applyBorder="1" applyAlignment="1">
      <alignment horizontal="center" vertical="center" wrapText="1"/>
    </xf>
    <xf numFmtId="0" fontId="2" fillId="10" borderId="132" xfId="0" applyFont="1" applyFill="1" applyBorder="1" applyAlignment="1">
      <alignment horizontal="center" vertical="center" wrapText="1"/>
    </xf>
    <xf numFmtId="164" fontId="1" fillId="12" borderId="107" xfId="0" applyNumberFormat="1" applyFont="1" applyFill="1" applyBorder="1" applyAlignment="1">
      <alignment horizontal="center" vertical="center" textRotation="255" wrapText="1"/>
    </xf>
    <xf numFmtId="164" fontId="1" fillId="12" borderId="118" xfId="0" applyNumberFormat="1" applyFont="1" applyFill="1" applyBorder="1" applyAlignment="1">
      <alignment horizontal="center" vertical="center" textRotation="255" wrapText="1"/>
    </xf>
    <xf numFmtId="164" fontId="1" fillId="12" borderId="119" xfId="0" applyNumberFormat="1" applyFont="1" applyFill="1" applyBorder="1" applyAlignment="1">
      <alignment horizontal="center" vertical="center" textRotation="255" wrapText="1"/>
    </xf>
    <xf numFmtId="164" fontId="1" fillId="12" borderId="19" xfId="0" applyNumberFormat="1" applyFont="1" applyFill="1" applyBorder="1" applyAlignment="1">
      <alignment horizontal="center" vertical="center" wrapText="1"/>
    </xf>
    <xf numFmtId="164" fontId="1" fillId="12" borderId="1" xfId="0" applyNumberFormat="1" applyFont="1" applyFill="1" applyBorder="1" applyAlignment="1">
      <alignment horizontal="center" vertical="center" wrapText="1"/>
    </xf>
    <xf numFmtId="164" fontId="1" fillId="12" borderId="3" xfId="0" applyNumberFormat="1" applyFont="1" applyFill="1" applyBorder="1" applyAlignment="1">
      <alignment horizontal="center" vertical="center" wrapText="1"/>
    </xf>
    <xf numFmtId="0" fontId="1" fillId="7" borderId="112" xfId="0" applyFont="1" applyFill="1" applyBorder="1" applyAlignment="1">
      <alignment horizontal="center" vertical="center" wrapText="1"/>
    </xf>
    <xf numFmtId="0" fontId="1" fillId="7" borderId="121" xfId="0" applyFont="1" applyFill="1" applyBorder="1" applyAlignment="1">
      <alignment horizontal="center" vertical="center" wrapText="1"/>
    </xf>
    <xf numFmtId="0" fontId="1" fillId="7" borderId="30" xfId="0" applyFont="1" applyFill="1" applyBorder="1" applyAlignment="1">
      <alignment horizontal="center" vertical="center" wrapText="1"/>
    </xf>
    <xf numFmtId="0" fontId="1" fillId="7" borderId="78" xfId="0" applyFont="1" applyFill="1" applyBorder="1" applyAlignment="1">
      <alignment horizontal="center" vertical="center" wrapText="1"/>
    </xf>
    <xf numFmtId="0" fontId="1" fillId="3" borderId="112" xfId="0" applyFont="1" applyFill="1" applyBorder="1" applyAlignment="1">
      <alignment horizontal="center" vertical="center" wrapText="1"/>
    </xf>
    <xf numFmtId="0" fontId="1" fillId="3" borderId="121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 wrapText="1"/>
    </xf>
    <xf numFmtId="0" fontId="1" fillId="3" borderId="78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83" xfId="0" applyFont="1" applyFill="1" applyBorder="1" applyAlignment="1">
      <alignment horizontal="center" vertical="center" wrapText="1"/>
    </xf>
    <xf numFmtId="0" fontId="1" fillId="3" borderId="95" xfId="0" applyFont="1" applyFill="1" applyBorder="1" applyAlignment="1">
      <alignment horizontal="center" vertical="center" wrapText="1"/>
    </xf>
    <xf numFmtId="0" fontId="1" fillId="3" borderId="106" xfId="0" applyFont="1" applyFill="1" applyBorder="1" applyAlignment="1">
      <alignment horizontal="center" vertical="center" wrapText="1"/>
    </xf>
    <xf numFmtId="0" fontId="1" fillId="5" borderId="112" xfId="0" applyFont="1" applyFill="1" applyBorder="1" applyAlignment="1">
      <alignment horizontal="center" vertical="center" wrapText="1"/>
    </xf>
    <xf numFmtId="0" fontId="1" fillId="5" borderId="121" xfId="0" applyFont="1" applyFill="1" applyBorder="1" applyAlignment="1">
      <alignment horizontal="center" vertical="center" wrapText="1"/>
    </xf>
    <xf numFmtId="0" fontId="1" fillId="5" borderId="30" xfId="0" applyFont="1" applyFill="1" applyBorder="1" applyAlignment="1">
      <alignment horizontal="center" vertical="center" wrapText="1"/>
    </xf>
    <xf numFmtId="0" fontId="1" fillId="5" borderId="78" xfId="0" applyFont="1" applyFill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center" vertical="center" wrapText="1"/>
    </xf>
    <xf numFmtId="0" fontId="1" fillId="5" borderId="83" xfId="0" applyFont="1" applyFill="1" applyBorder="1" applyAlignment="1">
      <alignment horizontal="center" vertical="center" wrapText="1"/>
    </xf>
    <xf numFmtId="164" fontId="1" fillId="15" borderId="104" xfId="0" applyNumberFormat="1" applyFont="1" applyFill="1" applyBorder="1" applyAlignment="1">
      <alignment horizontal="center" vertical="center" wrapText="1"/>
    </xf>
    <xf numFmtId="164" fontId="1" fillId="15" borderId="102" xfId="0" applyNumberFormat="1" applyFont="1" applyFill="1" applyBorder="1" applyAlignment="1">
      <alignment horizontal="center" vertical="center" wrapText="1"/>
    </xf>
    <xf numFmtId="164" fontId="1" fillId="12" borderId="133" xfId="0" applyNumberFormat="1" applyFont="1" applyFill="1" applyBorder="1" applyAlignment="1">
      <alignment horizontal="center" vertical="center" wrapText="1"/>
    </xf>
    <xf numFmtId="164" fontId="1" fillId="12" borderId="122" xfId="0" applyNumberFormat="1" applyFont="1" applyFill="1" applyBorder="1" applyAlignment="1">
      <alignment horizontal="center" vertical="center" wrapText="1"/>
    </xf>
    <xf numFmtId="164" fontId="1" fillId="12" borderId="76" xfId="0" applyNumberFormat="1" applyFont="1" applyFill="1" applyBorder="1" applyAlignment="1">
      <alignment horizontal="center" vertical="center" wrapText="1"/>
    </xf>
    <xf numFmtId="164" fontId="1" fillId="12" borderId="38" xfId="0" applyNumberFormat="1" applyFont="1" applyFill="1" applyBorder="1" applyAlignment="1">
      <alignment horizontal="center" vertical="center" wrapText="1"/>
    </xf>
    <xf numFmtId="164" fontId="1" fillId="12" borderId="104" xfId="0" applyNumberFormat="1" applyFont="1" applyFill="1" applyBorder="1" applyAlignment="1">
      <alignment horizontal="center" vertical="center" wrapText="1"/>
    </xf>
    <xf numFmtId="164" fontId="1" fillId="12" borderId="100" xfId="0" applyNumberFormat="1" applyFont="1" applyFill="1" applyBorder="1" applyAlignment="1">
      <alignment horizontal="center" vertical="center" wrapText="1"/>
    </xf>
    <xf numFmtId="164" fontId="1" fillId="12" borderId="4" xfId="0" applyNumberFormat="1" applyFont="1" applyFill="1" applyBorder="1" applyAlignment="1">
      <alignment horizontal="center" vertical="center" wrapText="1"/>
    </xf>
    <xf numFmtId="164" fontId="1" fillId="12" borderId="115" xfId="0" applyNumberFormat="1" applyFont="1" applyFill="1" applyBorder="1" applyAlignment="1">
      <alignment horizontal="center" vertical="center" wrapText="1"/>
    </xf>
    <xf numFmtId="164" fontId="1" fillId="12" borderId="112" xfId="0" applyNumberFormat="1" applyFont="1" applyFill="1" applyBorder="1" applyAlignment="1">
      <alignment horizontal="center" vertical="center" wrapText="1"/>
    </xf>
    <xf numFmtId="164" fontId="1" fillId="12" borderId="113" xfId="0" applyNumberFormat="1" applyFont="1" applyFill="1" applyBorder="1" applyAlignment="1">
      <alignment horizontal="center" vertical="center" wrapText="1"/>
    </xf>
    <xf numFmtId="164" fontId="1" fillId="12" borderId="32" xfId="0" applyNumberFormat="1" applyFont="1" applyFill="1" applyBorder="1" applyAlignment="1">
      <alignment horizontal="center" vertical="center" wrapText="1"/>
    </xf>
    <xf numFmtId="164" fontId="1" fillId="0" borderId="104" xfId="0" applyNumberFormat="1" applyFont="1" applyBorder="1" applyAlignment="1">
      <alignment horizontal="center" vertical="center" wrapText="1"/>
    </xf>
    <xf numFmtId="164" fontId="1" fillId="0" borderId="102" xfId="0" applyNumberFormat="1" applyFont="1" applyBorder="1" applyAlignment="1">
      <alignment horizontal="center" vertical="center" wrapText="1"/>
    </xf>
    <xf numFmtId="164" fontId="1" fillId="0" borderId="100" xfId="0" applyNumberFormat="1" applyFont="1" applyBorder="1" applyAlignment="1">
      <alignment horizontal="center" vertical="center" wrapText="1"/>
    </xf>
    <xf numFmtId="164" fontId="1" fillId="12" borderId="68" xfId="0" applyNumberFormat="1" applyFont="1" applyFill="1" applyBorder="1" applyAlignment="1">
      <alignment horizontal="center" vertical="center" wrapText="1"/>
    </xf>
    <xf numFmtId="164" fontId="1" fillId="12" borderId="15" xfId="0" applyNumberFormat="1" applyFont="1" applyFill="1" applyBorder="1" applyAlignment="1">
      <alignment horizontal="center" vertical="center" wrapText="1"/>
    </xf>
    <xf numFmtId="164" fontId="1" fillId="12" borderId="91" xfId="0" applyNumberFormat="1" applyFont="1" applyFill="1" applyBorder="1" applyAlignment="1">
      <alignment horizontal="center" vertical="center" wrapText="1"/>
    </xf>
    <xf numFmtId="164" fontId="1" fillId="12" borderId="92" xfId="0" applyNumberFormat="1" applyFont="1" applyFill="1" applyBorder="1" applyAlignment="1">
      <alignment horizontal="center" vertical="center" wrapText="1"/>
    </xf>
    <xf numFmtId="164" fontId="1" fillId="12" borderId="93" xfId="0" applyNumberFormat="1" applyFont="1" applyFill="1" applyBorder="1" applyAlignment="1">
      <alignment horizontal="center" vertical="center" wrapText="1"/>
    </xf>
    <xf numFmtId="164" fontId="1" fillId="12" borderId="102" xfId="0" applyNumberFormat="1" applyFont="1" applyFill="1" applyBorder="1" applyAlignment="1">
      <alignment horizontal="center" vertical="center" wrapText="1"/>
    </xf>
    <xf numFmtId="164" fontId="1" fillId="12" borderId="5" xfId="0" applyNumberFormat="1" applyFont="1" applyFill="1" applyBorder="1" applyAlignment="1">
      <alignment horizontal="center" vertical="center" wrapText="1"/>
    </xf>
    <xf numFmtId="164" fontId="1" fillId="12" borderId="118" xfId="0" applyNumberFormat="1" applyFont="1" applyFill="1" applyBorder="1" applyAlignment="1">
      <alignment horizontal="center" vertical="center" wrapText="1"/>
    </xf>
    <xf numFmtId="164" fontId="1" fillId="12" borderId="39" xfId="0" applyNumberFormat="1" applyFont="1" applyFill="1" applyBorder="1" applyAlignment="1">
      <alignment horizontal="center" vertical="center" wrapText="1"/>
    </xf>
    <xf numFmtId="164" fontId="1" fillId="12" borderId="111" xfId="0" applyNumberFormat="1" applyFont="1" applyFill="1" applyBorder="1" applyAlignment="1">
      <alignment horizontal="center" vertical="center" wrapText="1"/>
    </xf>
    <xf numFmtId="164" fontId="1" fillId="12" borderId="107" xfId="0" applyNumberFormat="1" applyFont="1" applyFill="1" applyBorder="1" applyAlignment="1">
      <alignment horizontal="center" vertical="center" wrapText="1"/>
    </xf>
    <xf numFmtId="164" fontId="1" fillId="12" borderId="119" xfId="0" applyNumberFormat="1" applyFont="1" applyFill="1" applyBorder="1" applyAlignment="1">
      <alignment horizontal="center" vertical="center" wrapText="1"/>
    </xf>
    <xf numFmtId="164" fontId="1" fillId="0" borderId="107" xfId="0" applyNumberFormat="1" applyFont="1" applyBorder="1" applyAlignment="1">
      <alignment horizontal="center" vertical="center" wrapText="1"/>
    </xf>
    <xf numFmtId="164" fontId="1" fillId="0" borderId="118" xfId="0" applyNumberFormat="1" applyFont="1" applyBorder="1" applyAlignment="1">
      <alignment horizontal="center" vertical="center" wrapText="1"/>
    </xf>
    <xf numFmtId="164" fontId="1" fillId="0" borderId="119" xfId="0" applyNumberFormat="1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4" fontId="1" fillId="0" borderId="23" xfId="0" applyNumberFormat="1" applyFont="1" applyBorder="1" applyAlignment="1">
      <alignment horizontal="center" vertical="center" wrapText="1"/>
    </xf>
    <xf numFmtId="164" fontId="1" fillId="0" borderId="68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164" fontId="1" fillId="0" borderId="133" xfId="0" applyNumberFormat="1" applyFont="1" applyBorder="1" applyAlignment="1">
      <alignment horizontal="center" vertical="center" wrapText="1"/>
    </xf>
    <xf numFmtId="164" fontId="1" fillId="0" borderId="122" xfId="0" applyNumberFormat="1" applyFont="1" applyBorder="1" applyAlignment="1">
      <alignment horizontal="center" vertical="center" wrapText="1"/>
    </xf>
    <xf numFmtId="164" fontId="1" fillId="0" borderId="76" xfId="0" applyNumberFormat="1" applyFont="1" applyBorder="1" applyAlignment="1">
      <alignment horizontal="center" vertical="center"/>
    </xf>
    <xf numFmtId="164" fontId="1" fillId="0" borderId="39" xfId="0" applyNumberFormat="1" applyFont="1" applyBorder="1" applyAlignment="1">
      <alignment horizontal="center" vertical="center"/>
    </xf>
    <xf numFmtId="164" fontId="1" fillId="0" borderId="38" xfId="0" applyNumberFormat="1" applyFont="1" applyBorder="1" applyAlignment="1">
      <alignment horizontal="center" vertical="center"/>
    </xf>
    <xf numFmtId="164" fontId="1" fillId="15" borderId="107" xfId="0" applyNumberFormat="1" applyFont="1" applyFill="1" applyBorder="1" applyAlignment="1">
      <alignment horizontal="center" vertical="center" wrapText="1"/>
    </xf>
    <xf numFmtId="164" fontId="1" fillId="15" borderId="118" xfId="0" applyNumberFormat="1" applyFont="1" applyFill="1" applyBorder="1" applyAlignment="1">
      <alignment horizontal="center" vertical="center" wrapText="1"/>
    </xf>
    <xf numFmtId="164" fontId="1" fillId="15" borderId="119" xfId="0" applyNumberFormat="1" applyFont="1" applyFill="1" applyBorder="1" applyAlignment="1">
      <alignment horizontal="center" vertical="center" wrapText="1"/>
    </xf>
    <xf numFmtId="164" fontId="1" fillId="15" borderId="19" xfId="0" applyNumberFormat="1" applyFont="1" applyFill="1" applyBorder="1" applyAlignment="1">
      <alignment horizontal="center" vertical="center" wrapText="1"/>
    </xf>
    <xf numFmtId="164" fontId="1" fillId="15" borderId="1" xfId="0" applyNumberFormat="1" applyFont="1" applyFill="1" applyBorder="1" applyAlignment="1">
      <alignment horizontal="center" vertical="center" wrapText="1"/>
    </xf>
    <xf numFmtId="164" fontId="1" fillId="15" borderId="3" xfId="0" applyNumberFormat="1" applyFont="1" applyFill="1" applyBorder="1" applyAlignment="1">
      <alignment horizontal="center" vertical="center" wrapText="1"/>
    </xf>
    <xf numFmtId="164" fontId="1" fillId="15" borderId="122" xfId="0" applyNumberFormat="1" applyFont="1" applyFill="1" applyBorder="1" applyAlignment="1">
      <alignment horizontal="center" vertical="center" wrapText="1"/>
    </xf>
    <xf numFmtId="164" fontId="1" fillId="12" borderId="18" xfId="0" applyNumberFormat="1" applyFont="1" applyFill="1" applyBorder="1" applyAlignment="1">
      <alignment horizontal="center" vertical="center" wrapText="1"/>
    </xf>
    <xf numFmtId="164" fontId="1" fillId="12" borderId="9" xfId="0" applyNumberFormat="1" applyFont="1" applyFill="1" applyBorder="1" applyAlignment="1">
      <alignment horizontal="center" vertical="center" wrapText="1"/>
    </xf>
    <xf numFmtId="164" fontId="1" fillId="12" borderId="65" xfId="0" applyNumberFormat="1" applyFont="1" applyFill="1" applyBorder="1" applyAlignment="1">
      <alignment horizontal="center" vertical="center" wrapText="1"/>
    </xf>
    <xf numFmtId="164" fontId="1" fillId="18" borderId="132" xfId="0" applyNumberFormat="1" applyFont="1" applyFill="1" applyBorder="1" applyAlignment="1">
      <alignment horizontal="center" vertical="center"/>
    </xf>
    <xf numFmtId="164" fontId="1" fillId="18" borderId="108" xfId="0" applyNumberFormat="1" applyFont="1" applyFill="1" applyBorder="1" applyAlignment="1">
      <alignment horizontal="center" vertical="center"/>
    </xf>
    <xf numFmtId="164" fontId="1" fillId="18" borderId="141" xfId="0" applyNumberFormat="1" applyFont="1" applyFill="1" applyBorder="1" applyAlignment="1">
      <alignment horizontal="center" vertical="center"/>
    </xf>
    <xf numFmtId="164" fontId="1" fillId="17" borderId="139" xfId="0" applyNumberFormat="1" applyFont="1" applyFill="1" applyBorder="1" applyAlignment="1">
      <alignment horizontal="center"/>
    </xf>
    <xf numFmtId="164" fontId="1" fillId="17" borderId="142" xfId="0" applyNumberFormat="1" applyFont="1" applyFill="1" applyBorder="1" applyAlignment="1">
      <alignment horizontal="center"/>
    </xf>
    <xf numFmtId="164" fontId="1" fillId="17" borderId="141" xfId="0" applyNumberFormat="1" applyFont="1" applyFill="1" applyBorder="1" applyAlignment="1">
      <alignment horizontal="center"/>
    </xf>
    <xf numFmtId="164" fontId="1" fillId="17" borderId="143" xfId="0" applyNumberFormat="1" applyFont="1" applyFill="1" applyBorder="1" applyAlignment="1">
      <alignment horizontal="center"/>
    </xf>
    <xf numFmtId="164" fontId="1" fillId="18" borderId="140" xfId="0" applyNumberFormat="1" applyFont="1" applyFill="1" applyBorder="1" applyAlignment="1">
      <alignment horizontal="center"/>
    </xf>
    <xf numFmtId="164" fontId="1" fillId="18" borderId="40" xfId="0" applyNumberFormat="1" applyFont="1" applyFill="1" applyBorder="1" applyAlignment="1">
      <alignment horizontal="center"/>
    </xf>
    <xf numFmtId="164" fontId="1" fillId="18" borderId="109" xfId="0" applyNumberFormat="1" applyFont="1" applyFill="1" applyBorder="1" applyAlignment="1">
      <alignment horizontal="center"/>
    </xf>
    <xf numFmtId="164" fontId="1" fillId="18" borderId="144" xfId="0" applyNumberFormat="1" applyFont="1" applyFill="1" applyBorder="1" applyAlignment="1">
      <alignment horizontal="center"/>
    </xf>
    <xf numFmtId="164" fontId="1" fillId="17" borderId="107" xfId="0" applyNumberFormat="1" applyFont="1" applyFill="1" applyBorder="1" applyAlignment="1">
      <alignment horizontal="center" vertical="center"/>
    </xf>
    <xf numFmtId="164" fontId="1" fillId="17" borderId="118" xfId="0" applyNumberFormat="1" applyFont="1" applyFill="1" applyBorder="1" applyAlignment="1">
      <alignment horizontal="center" vertical="center"/>
    </xf>
    <xf numFmtId="164" fontId="1" fillId="17" borderId="115" xfId="0" applyNumberFormat="1" applyFont="1" applyFill="1" applyBorder="1" applyAlignment="1">
      <alignment horizontal="center" vertical="center"/>
    </xf>
    <xf numFmtId="164" fontId="1" fillId="16" borderId="65" xfId="0" applyNumberFormat="1" applyFont="1" applyFill="1" applyBorder="1" applyAlignment="1">
      <alignment horizontal="center" vertical="center"/>
    </xf>
    <xf numFmtId="164" fontId="1" fillId="16" borderId="39" xfId="0" applyNumberFormat="1" applyFont="1" applyFill="1" applyBorder="1" applyAlignment="1">
      <alignment horizontal="center" vertical="center"/>
    </xf>
    <xf numFmtId="164" fontId="1" fillId="16" borderId="32" xfId="0" applyNumberFormat="1" applyFont="1" applyFill="1" applyBorder="1" applyAlignment="1">
      <alignment horizontal="center" vertical="center"/>
    </xf>
    <xf numFmtId="164" fontId="1" fillId="17" borderId="91" xfId="0" applyNumberFormat="1" applyFont="1" applyFill="1" applyBorder="1" applyAlignment="1">
      <alignment horizontal="center" vertical="center"/>
    </xf>
    <xf numFmtId="164" fontId="1" fillId="17" borderId="92" xfId="0" applyNumberFormat="1" applyFont="1" applyFill="1" applyBorder="1" applyAlignment="1">
      <alignment horizontal="center" vertical="center"/>
    </xf>
    <xf numFmtId="164" fontId="1" fillId="17" borderId="90" xfId="0" applyNumberFormat="1" applyFont="1" applyFill="1" applyBorder="1" applyAlignment="1">
      <alignment horizontal="center" vertical="center"/>
    </xf>
    <xf numFmtId="0" fontId="2" fillId="10" borderId="61" xfId="0" applyFont="1" applyFill="1" applyBorder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1" fillId="0" borderId="84" xfId="0" applyFont="1" applyBorder="1" applyAlignment="1">
      <alignment horizontal="center" vertical="center" wrapText="1"/>
    </xf>
    <xf numFmtId="0" fontId="1" fillId="11" borderId="52" xfId="0" applyFont="1" applyFill="1" applyBorder="1" applyAlignment="1">
      <alignment horizontal="center" vertical="center" wrapText="1"/>
    </xf>
    <xf numFmtId="0" fontId="1" fillId="11" borderId="84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textRotation="255" wrapText="1"/>
    </xf>
    <xf numFmtId="0" fontId="1" fillId="0" borderId="5" xfId="0" applyFont="1" applyBorder="1" applyAlignment="1">
      <alignment horizontal="center" vertical="center" textRotation="255" wrapText="1"/>
    </xf>
    <xf numFmtId="0" fontId="1" fillId="0" borderId="15" xfId="0" applyFont="1" applyBorder="1" applyAlignment="1">
      <alignment horizontal="center" vertical="center" textRotation="255" wrapText="1"/>
    </xf>
    <xf numFmtId="0" fontId="1" fillId="0" borderId="1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65" fontId="1" fillId="0" borderId="28" xfId="0" applyNumberFormat="1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center" vertical="center" wrapText="1"/>
    </xf>
    <xf numFmtId="165" fontId="1" fillId="0" borderId="25" xfId="0" applyNumberFormat="1" applyFont="1" applyBorder="1" applyAlignment="1">
      <alignment horizontal="center" vertical="center" wrapText="1"/>
    </xf>
    <xf numFmtId="165" fontId="1" fillId="0" borderId="35" xfId="0" applyNumberFormat="1" applyFont="1" applyBorder="1" applyAlignment="1">
      <alignment horizontal="center" vertical="center" wrapText="1"/>
    </xf>
    <xf numFmtId="165" fontId="1" fillId="0" borderId="30" xfId="0" applyNumberFormat="1" applyFont="1" applyBorder="1" applyAlignment="1">
      <alignment horizontal="center" vertical="center" wrapText="1"/>
    </xf>
    <xf numFmtId="165" fontId="1" fillId="0" borderId="31" xfId="0" applyNumberFormat="1" applyFont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 wrapText="1"/>
    </xf>
    <xf numFmtId="0" fontId="1" fillId="11" borderId="85" xfId="0" applyFont="1" applyFill="1" applyBorder="1" applyAlignment="1">
      <alignment horizontal="center" vertical="center" wrapText="1"/>
    </xf>
    <xf numFmtId="0" fontId="1" fillId="7" borderId="60" xfId="0" applyFont="1" applyFill="1" applyBorder="1" applyAlignment="1">
      <alignment horizontal="center" vertical="center" wrapText="1"/>
    </xf>
    <xf numFmtId="0" fontId="1" fillId="7" borderId="48" xfId="0" applyFont="1" applyFill="1" applyBorder="1" applyAlignment="1">
      <alignment horizontal="center" vertical="center" wrapText="1"/>
    </xf>
    <xf numFmtId="0" fontId="1" fillId="7" borderId="52" xfId="0" applyFont="1" applyFill="1" applyBorder="1" applyAlignment="1">
      <alignment horizontal="center" vertical="center" wrapText="1"/>
    </xf>
    <xf numFmtId="0" fontId="1" fillId="7" borderId="84" xfId="0" applyFont="1" applyFill="1" applyBorder="1" applyAlignment="1">
      <alignment horizontal="center" vertical="center" wrapText="1"/>
    </xf>
    <xf numFmtId="165" fontId="1" fillId="0" borderId="22" xfId="0" applyNumberFormat="1" applyFont="1" applyBorder="1" applyAlignment="1">
      <alignment horizontal="center" vertical="center" wrapText="1"/>
    </xf>
    <xf numFmtId="165" fontId="1" fillId="0" borderId="6" xfId="0" applyNumberFormat="1" applyFont="1" applyBorder="1" applyAlignment="1">
      <alignment horizontal="center" vertical="center" wrapText="1"/>
    </xf>
    <xf numFmtId="165" fontId="1" fillId="0" borderId="23" xfId="0" applyNumberFormat="1" applyFont="1" applyBorder="1" applyAlignment="1">
      <alignment horizontal="center" vertical="center" wrapText="1"/>
    </xf>
    <xf numFmtId="165" fontId="1" fillId="0" borderId="67" xfId="0" applyNumberFormat="1" applyFont="1" applyBorder="1" applyAlignment="1">
      <alignment horizontal="center" vertical="center" wrapText="1"/>
    </xf>
    <xf numFmtId="165" fontId="1" fillId="0" borderId="66" xfId="0" applyNumberFormat="1" applyFont="1" applyBorder="1" applyAlignment="1">
      <alignment horizontal="center" vertical="center" wrapText="1"/>
    </xf>
    <xf numFmtId="165" fontId="1" fillId="0" borderId="48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81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79" xfId="0" applyFont="1" applyBorder="1" applyAlignment="1">
      <alignment horizontal="center" vertical="center" wrapText="1"/>
    </xf>
    <xf numFmtId="0" fontId="1" fillId="3" borderId="42" xfId="0" applyFont="1" applyFill="1" applyBorder="1" applyAlignment="1">
      <alignment horizontal="center" vertical="center" wrapText="1"/>
    </xf>
    <xf numFmtId="0" fontId="1" fillId="3" borderId="79" xfId="0" applyFont="1" applyFill="1" applyBorder="1" applyAlignment="1">
      <alignment horizontal="center" vertical="center" wrapText="1"/>
    </xf>
    <xf numFmtId="0" fontId="1" fillId="5" borderId="52" xfId="0" applyFont="1" applyFill="1" applyBorder="1" applyAlignment="1">
      <alignment horizontal="center" vertical="center" wrapText="1"/>
    </xf>
    <xf numFmtId="0" fontId="1" fillId="5" borderId="8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4" borderId="51" xfId="0" applyFont="1" applyFill="1" applyBorder="1" applyAlignment="1">
      <alignment horizontal="center" vertical="center" wrapText="1"/>
    </xf>
    <xf numFmtId="0" fontId="2" fillId="4" borderId="40" xfId="0" applyFont="1" applyFill="1" applyBorder="1" applyAlignment="1">
      <alignment horizontal="center" vertical="center" wrapText="1"/>
    </xf>
    <xf numFmtId="0" fontId="2" fillId="4" borderId="41" xfId="0" applyFont="1" applyFill="1" applyBorder="1" applyAlignment="1">
      <alignment horizontal="center" vertical="center" wrapText="1"/>
    </xf>
    <xf numFmtId="0" fontId="1" fillId="5" borderId="41" xfId="0" applyFont="1" applyFill="1" applyBorder="1" applyAlignment="1">
      <alignment horizontal="center" vertical="center" wrapText="1"/>
    </xf>
    <xf numFmtId="0" fontId="1" fillId="5" borderId="137" xfId="0" applyFont="1" applyFill="1" applyBorder="1" applyAlignment="1">
      <alignment horizontal="center" vertical="center" wrapText="1"/>
    </xf>
    <xf numFmtId="0" fontId="2" fillId="6" borderId="51" xfId="0" applyFont="1" applyFill="1" applyBorder="1" applyAlignment="1">
      <alignment horizontal="center" vertical="center" wrapText="1"/>
    </xf>
    <xf numFmtId="0" fontId="2" fillId="6" borderId="40" xfId="0" applyFont="1" applyFill="1" applyBorder="1" applyAlignment="1">
      <alignment horizontal="center" vertical="center" wrapText="1"/>
    </xf>
    <xf numFmtId="0" fontId="2" fillId="6" borderId="41" xfId="0" applyFont="1" applyFill="1" applyBorder="1" applyAlignment="1">
      <alignment horizontal="center" vertical="center" wrapText="1"/>
    </xf>
    <xf numFmtId="0" fontId="2" fillId="8" borderId="40" xfId="0" applyFont="1" applyFill="1" applyBorder="1" applyAlignment="1">
      <alignment horizontal="center" vertical="center" wrapText="1"/>
    </xf>
    <xf numFmtId="0" fontId="2" fillId="8" borderId="41" xfId="0" applyFont="1" applyFill="1" applyBorder="1" applyAlignment="1">
      <alignment horizontal="center" vertical="center" wrapText="1"/>
    </xf>
    <xf numFmtId="0" fontId="1" fillId="7" borderId="26" xfId="0" applyFont="1" applyFill="1" applyBorder="1" applyAlignment="1">
      <alignment horizontal="center" vertical="center" wrapText="1"/>
    </xf>
    <xf numFmtId="0" fontId="1" fillId="7" borderId="44" xfId="0" applyFont="1" applyFill="1" applyBorder="1" applyAlignment="1">
      <alignment horizontal="center" vertical="center" wrapText="1"/>
    </xf>
    <xf numFmtId="0" fontId="1" fillId="14" borderId="18" xfId="0" applyFont="1" applyFill="1" applyBorder="1" applyAlignment="1">
      <alignment horizontal="center" vertical="center" wrapText="1"/>
    </xf>
    <xf numFmtId="0" fontId="1" fillId="14" borderId="5" xfId="0" applyFont="1" applyFill="1" applyBorder="1" applyAlignment="1">
      <alignment horizontal="center" vertical="center" wrapText="1"/>
    </xf>
    <xf numFmtId="0" fontId="1" fillId="14" borderId="15" xfId="0" applyFont="1" applyFill="1" applyBorder="1" applyAlignment="1">
      <alignment horizontal="center" vertical="center" wrapText="1"/>
    </xf>
    <xf numFmtId="164" fontId="1" fillId="14" borderId="18" xfId="0" applyNumberFormat="1" applyFont="1" applyFill="1" applyBorder="1" applyAlignment="1">
      <alignment horizontal="center" vertical="center" wrapText="1"/>
    </xf>
    <xf numFmtId="164" fontId="1" fillId="14" borderId="5" xfId="0" applyNumberFormat="1" applyFont="1" applyFill="1" applyBorder="1" applyAlignment="1">
      <alignment horizontal="center" vertical="center" wrapText="1"/>
    </xf>
    <xf numFmtId="164" fontId="1" fillId="14" borderId="15" xfId="0" applyNumberFormat="1" applyFont="1" applyFill="1" applyBorder="1" applyAlignment="1">
      <alignment horizontal="center" vertical="center" wrapText="1"/>
    </xf>
    <xf numFmtId="164" fontId="1" fillId="14" borderId="67" xfId="0" applyNumberFormat="1" applyFont="1" applyFill="1" applyBorder="1" applyAlignment="1">
      <alignment horizontal="center" vertical="center" wrapText="1"/>
    </xf>
    <xf numFmtId="164" fontId="1" fillId="14" borderId="66" xfId="0" applyNumberFormat="1" applyFont="1" applyFill="1" applyBorder="1" applyAlignment="1">
      <alignment horizontal="center" vertical="center" wrapText="1"/>
    </xf>
    <xf numFmtId="164" fontId="1" fillId="14" borderId="48" xfId="0" applyNumberFormat="1" applyFont="1" applyFill="1" applyBorder="1" applyAlignment="1">
      <alignment horizontal="center" vertical="center" wrapText="1"/>
    </xf>
    <xf numFmtId="0" fontId="1" fillId="14" borderId="68" xfId="0" applyFont="1" applyFill="1" applyBorder="1" applyAlignment="1">
      <alignment horizontal="center" vertical="center"/>
    </xf>
    <xf numFmtId="0" fontId="0" fillId="14" borderId="88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164" fontId="1" fillId="14" borderId="74" xfId="0" applyNumberFormat="1" applyFont="1" applyFill="1" applyBorder="1" applyAlignment="1">
      <alignment horizontal="center" vertical="center" wrapText="1"/>
    </xf>
    <xf numFmtId="164" fontId="1" fillId="14" borderId="75" xfId="0" applyNumberFormat="1" applyFont="1" applyFill="1" applyBorder="1" applyAlignment="1">
      <alignment horizontal="center" vertical="center" wrapText="1"/>
    </xf>
    <xf numFmtId="164" fontId="1" fillId="14" borderId="59" xfId="0" applyNumberFormat="1" applyFont="1" applyFill="1" applyBorder="1" applyAlignment="1">
      <alignment horizontal="center" vertical="center" wrapText="1"/>
    </xf>
    <xf numFmtId="164" fontId="1" fillId="14" borderId="68" xfId="0" applyNumberFormat="1" applyFont="1" applyFill="1" applyBorder="1" applyAlignment="1">
      <alignment horizontal="center" vertical="center"/>
    </xf>
    <xf numFmtId="164" fontId="1" fillId="14" borderId="5" xfId="0" applyNumberFormat="1" applyFont="1" applyFill="1" applyBorder="1" applyAlignment="1">
      <alignment horizontal="center" vertical="center"/>
    </xf>
    <xf numFmtId="164" fontId="1" fillId="14" borderId="9" xfId="0" applyNumberFormat="1" applyFont="1" applyFill="1" applyBorder="1" applyAlignment="1">
      <alignment horizontal="center" vertical="center"/>
    </xf>
    <xf numFmtId="164" fontId="1" fillId="13" borderId="66" xfId="0" applyNumberFormat="1" applyFont="1" applyFill="1" applyBorder="1" applyAlignment="1">
      <alignment horizontal="center" vertical="center" wrapText="1"/>
    </xf>
    <xf numFmtId="164" fontId="1" fillId="13" borderId="48" xfId="0" applyNumberFormat="1" applyFont="1" applyFill="1" applyBorder="1" applyAlignment="1">
      <alignment horizontal="center" vertical="center" wrapText="1"/>
    </xf>
    <xf numFmtId="0" fontId="1" fillId="13" borderId="68" xfId="0" applyFont="1" applyFill="1" applyBorder="1" applyAlignment="1">
      <alignment horizontal="center" vertical="center" wrapText="1"/>
    </xf>
    <xf numFmtId="0" fontId="1" fillId="13" borderId="5" xfId="0" applyFont="1" applyFill="1" applyBorder="1" applyAlignment="1">
      <alignment horizontal="center" vertical="center" wrapText="1"/>
    </xf>
    <xf numFmtId="164" fontId="1" fillId="13" borderId="74" xfId="0" applyNumberFormat="1" applyFont="1" applyFill="1" applyBorder="1" applyAlignment="1">
      <alignment horizontal="center" vertical="center" wrapText="1"/>
    </xf>
    <xf numFmtId="164" fontId="1" fillId="13" borderId="75" xfId="0" applyNumberFormat="1" applyFont="1" applyFill="1" applyBorder="1" applyAlignment="1">
      <alignment horizontal="center" vertical="center" wrapText="1"/>
    </xf>
    <xf numFmtId="164" fontId="1" fillId="13" borderId="76" xfId="0" applyNumberFormat="1" applyFont="1" applyFill="1" applyBorder="1" applyAlignment="1">
      <alignment horizontal="center" vertical="center" wrapText="1"/>
    </xf>
    <xf numFmtId="164" fontId="1" fillId="13" borderId="39" xfId="0" applyNumberFormat="1" applyFont="1" applyFill="1" applyBorder="1" applyAlignment="1">
      <alignment horizontal="center" vertical="center" wrapText="1"/>
    </xf>
    <xf numFmtId="0" fontId="1" fillId="13" borderId="15" xfId="0" applyFont="1" applyFill="1" applyBorder="1" applyAlignment="1">
      <alignment horizontal="center" vertical="center" wrapText="1"/>
    </xf>
    <xf numFmtId="164" fontId="1" fillId="13" borderId="58" xfId="0" applyNumberFormat="1" applyFont="1" applyFill="1" applyBorder="1" applyAlignment="1">
      <alignment horizontal="center" vertical="center" wrapText="1"/>
    </xf>
    <xf numFmtId="164" fontId="1" fillId="13" borderId="36" xfId="0" applyNumberFormat="1" applyFont="1" applyFill="1" applyBorder="1" applyAlignment="1">
      <alignment horizontal="center" vertical="center" wrapText="1"/>
    </xf>
    <xf numFmtId="0" fontId="1" fillId="13" borderId="4" xfId="0" applyFont="1" applyFill="1" applyBorder="1" applyAlignment="1">
      <alignment horizontal="center" vertical="center" textRotation="255" wrapText="1"/>
    </xf>
    <xf numFmtId="0" fontId="1" fillId="13" borderId="1" xfId="0" applyFont="1" applyFill="1" applyBorder="1" applyAlignment="1">
      <alignment horizontal="center" vertical="center" textRotation="255" wrapText="1"/>
    </xf>
    <xf numFmtId="0" fontId="1" fillId="13" borderId="10" xfId="0" applyFont="1" applyFill="1" applyBorder="1" applyAlignment="1">
      <alignment horizontal="center" vertical="center" textRotation="255" wrapText="1"/>
    </xf>
    <xf numFmtId="0" fontId="1" fillId="13" borderId="14" xfId="0" applyFont="1" applyFill="1" applyBorder="1" applyAlignment="1">
      <alignment horizontal="center" vertical="center" textRotation="255" wrapText="1"/>
    </xf>
    <xf numFmtId="0" fontId="1" fillId="13" borderId="18" xfId="0" applyFont="1" applyFill="1" applyBorder="1" applyAlignment="1">
      <alignment horizontal="center" vertical="center" wrapText="1"/>
    </xf>
    <xf numFmtId="0" fontId="1" fillId="13" borderId="9" xfId="0" applyFont="1" applyFill="1" applyBorder="1" applyAlignment="1">
      <alignment horizontal="center" vertical="center" wrapText="1"/>
    </xf>
    <xf numFmtId="164" fontId="1" fillId="13" borderId="22" xfId="0" applyNumberFormat="1" applyFont="1" applyFill="1" applyBorder="1" applyAlignment="1">
      <alignment horizontal="center" vertical="center" wrapText="1"/>
    </xf>
    <xf numFmtId="164" fontId="1" fillId="13" borderId="6" xfId="0" applyNumberFormat="1" applyFont="1" applyFill="1" applyBorder="1" applyAlignment="1">
      <alignment horizontal="center" vertical="center" wrapText="1"/>
    </xf>
    <xf numFmtId="164" fontId="1" fillId="13" borderId="8" xfId="0" applyNumberFormat="1" applyFont="1" applyFill="1" applyBorder="1" applyAlignment="1">
      <alignment horizontal="center" vertical="center" wrapText="1"/>
    </xf>
    <xf numFmtId="164" fontId="1" fillId="13" borderId="65" xfId="0" applyNumberFormat="1" applyFont="1" applyFill="1" applyBorder="1" applyAlignment="1">
      <alignment horizontal="center" vertical="center" wrapText="1"/>
    </xf>
    <xf numFmtId="164" fontId="1" fillId="13" borderId="38" xfId="0" applyNumberFormat="1" applyFont="1" applyFill="1" applyBorder="1" applyAlignment="1">
      <alignment horizontal="center" vertical="center" wrapText="1"/>
    </xf>
    <xf numFmtId="164" fontId="1" fillId="13" borderId="23" xfId="0" applyNumberFormat="1" applyFont="1" applyFill="1" applyBorder="1" applyAlignment="1">
      <alignment horizontal="center" vertical="center" wrapText="1"/>
    </xf>
    <xf numFmtId="164" fontId="1" fillId="12" borderId="66" xfId="0" applyNumberFormat="1" applyFont="1" applyFill="1" applyBorder="1" applyAlignment="1">
      <alignment horizontal="center" vertical="center" wrapText="1"/>
    </xf>
    <xf numFmtId="164" fontId="1" fillId="12" borderId="48" xfId="0" applyNumberFormat="1" applyFont="1" applyFill="1" applyBorder="1" applyAlignment="1">
      <alignment horizontal="center" vertical="center" wrapText="1"/>
    </xf>
    <xf numFmtId="0" fontId="1" fillId="12" borderId="68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 wrapText="1"/>
    </xf>
    <xf numFmtId="164" fontId="1" fillId="12" borderId="74" xfId="0" applyNumberFormat="1" applyFont="1" applyFill="1" applyBorder="1" applyAlignment="1">
      <alignment horizontal="center" vertical="center" wrapText="1"/>
    </xf>
    <xf numFmtId="164" fontId="1" fillId="12" borderId="75" xfId="0" applyNumberFormat="1" applyFont="1" applyFill="1" applyBorder="1" applyAlignment="1">
      <alignment horizontal="center" vertical="center" wrapText="1"/>
    </xf>
    <xf numFmtId="0" fontId="1" fillId="12" borderId="15" xfId="0" applyFont="1" applyFill="1" applyBorder="1" applyAlignment="1">
      <alignment horizontal="center" vertical="center" wrapText="1"/>
    </xf>
    <xf numFmtId="164" fontId="1" fillId="12" borderId="8" xfId="0" applyNumberFormat="1" applyFont="1" applyFill="1" applyBorder="1" applyAlignment="1">
      <alignment horizontal="center" vertical="center" wrapText="1"/>
    </xf>
    <xf numFmtId="164" fontId="1" fillId="12" borderId="58" xfId="0" applyNumberFormat="1" applyFont="1" applyFill="1" applyBorder="1" applyAlignment="1">
      <alignment horizontal="center" vertical="center" wrapText="1"/>
    </xf>
    <xf numFmtId="164" fontId="1" fillId="12" borderId="36" xfId="0" applyNumberFormat="1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center" vertical="center" textRotation="255" wrapText="1"/>
    </xf>
    <xf numFmtId="0" fontId="1" fillId="12" borderId="1" xfId="0" applyFont="1" applyFill="1" applyBorder="1" applyAlignment="1">
      <alignment horizontal="center" vertical="center" textRotation="255" wrapText="1"/>
    </xf>
    <xf numFmtId="0" fontId="1" fillId="12" borderId="10" xfId="0" applyFont="1" applyFill="1" applyBorder="1" applyAlignment="1">
      <alignment horizontal="center" vertical="center" textRotation="255" wrapText="1"/>
    </xf>
    <xf numFmtId="0" fontId="1" fillId="12" borderId="14" xfId="0" applyFont="1" applyFill="1" applyBorder="1" applyAlignment="1">
      <alignment horizontal="center" vertical="center" textRotation="255" wrapText="1"/>
    </xf>
    <xf numFmtId="0" fontId="1" fillId="12" borderId="18" xfId="0" applyFont="1" applyFill="1" applyBorder="1" applyAlignment="1">
      <alignment horizontal="center" vertical="center" wrapText="1"/>
    </xf>
    <xf numFmtId="0" fontId="1" fillId="12" borderId="9" xfId="0" applyFont="1" applyFill="1" applyBorder="1" applyAlignment="1">
      <alignment horizontal="center" vertical="center" wrapText="1"/>
    </xf>
    <xf numFmtId="0" fontId="1" fillId="7" borderId="24" xfId="0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 vertical="center" textRotation="255" wrapText="1"/>
    </xf>
    <xf numFmtId="0" fontId="1" fillId="9" borderId="1" xfId="0" applyFont="1" applyFill="1" applyBorder="1" applyAlignment="1">
      <alignment horizontal="center" vertical="center" textRotation="255" wrapText="1"/>
    </xf>
    <xf numFmtId="0" fontId="1" fillId="9" borderId="10" xfId="0" applyFont="1" applyFill="1" applyBorder="1" applyAlignment="1">
      <alignment horizontal="center" vertical="center" textRotation="255" wrapText="1"/>
    </xf>
    <xf numFmtId="0" fontId="1" fillId="9" borderId="14" xfId="0" applyFont="1" applyFill="1" applyBorder="1" applyAlignment="1">
      <alignment horizontal="center" vertical="center" textRotation="255" wrapText="1"/>
    </xf>
    <xf numFmtId="0" fontId="1" fillId="9" borderId="18" xfId="0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 wrapText="1"/>
    </xf>
    <xf numFmtId="164" fontId="1" fillId="9" borderId="22" xfId="0" applyNumberFormat="1" applyFont="1" applyFill="1" applyBorder="1" applyAlignment="1">
      <alignment horizontal="center" vertical="center" wrapText="1"/>
    </xf>
    <xf numFmtId="164" fontId="1" fillId="9" borderId="6" xfId="0" applyNumberFormat="1" applyFont="1" applyFill="1" applyBorder="1" applyAlignment="1">
      <alignment horizontal="center" vertical="center" wrapText="1"/>
    </xf>
    <xf numFmtId="164" fontId="1" fillId="9" borderId="8" xfId="0" applyNumberFormat="1" applyFont="1" applyFill="1" applyBorder="1" applyAlignment="1">
      <alignment horizontal="center" vertical="center" wrapText="1"/>
    </xf>
    <xf numFmtId="164" fontId="1" fillId="9" borderId="65" xfId="0" applyNumberFormat="1" applyFont="1" applyFill="1" applyBorder="1" applyAlignment="1">
      <alignment horizontal="center" vertical="center" wrapText="1"/>
    </xf>
    <xf numFmtId="164" fontId="1" fillId="9" borderId="39" xfId="0" applyNumberFormat="1" applyFont="1" applyFill="1" applyBorder="1" applyAlignment="1">
      <alignment horizontal="center" vertical="center" wrapText="1"/>
    </xf>
    <xf numFmtId="164" fontId="1" fillId="9" borderId="38" xfId="0" applyNumberFormat="1" applyFont="1" applyFill="1" applyBorder="1" applyAlignment="1">
      <alignment horizontal="center" vertical="center" wrapText="1"/>
    </xf>
    <xf numFmtId="164" fontId="1" fillId="9" borderId="23" xfId="0" applyNumberFormat="1" applyFont="1" applyFill="1" applyBorder="1" applyAlignment="1">
      <alignment horizontal="center" vertical="center" wrapText="1"/>
    </xf>
    <xf numFmtId="164" fontId="1" fillId="9" borderId="66" xfId="0" applyNumberFormat="1" applyFont="1" applyFill="1" applyBorder="1" applyAlignment="1">
      <alignment horizontal="center" vertical="center" wrapText="1"/>
    </xf>
    <xf numFmtId="164" fontId="1" fillId="9" borderId="48" xfId="0" applyNumberFormat="1" applyFont="1" applyFill="1" applyBorder="1" applyAlignment="1">
      <alignment horizontal="center" vertical="center" wrapText="1"/>
    </xf>
    <xf numFmtId="0" fontId="1" fillId="9" borderId="68" xfId="0" applyFont="1" applyFill="1" applyBorder="1" applyAlignment="1">
      <alignment horizontal="center" vertical="center" wrapText="1"/>
    </xf>
    <xf numFmtId="164" fontId="1" fillId="9" borderId="74" xfId="0" applyNumberFormat="1" applyFont="1" applyFill="1" applyBorder="1" applyAlignment="1">
      <alignment horizontal="center" vertical="center" wrapText="1"/>
    </xf>
    <xf numFmtId="164" fontId="1" fillId="9" borderId="75" xfId="0" applyNumberFormat="1" applyFont="1" applyFill="1" applyBorder="1" applyAlignment="1">
      <alignment horizontal="center" vertical="center" wrapText="1"/>
    </xf>
    <xf numFmtId="164" fontId="1" fillId="9" borderId="76" xfId="0" applyNumberFormat="1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horizontal="center" vertical="center" wrapText="1"/>
    </xf>
    <xf numFmtId="164" fontId="1" fillId="9" borderId="58" xfId="0" applyNumberFormat="1" applyFont="1" applyFill="1" applyBorder="1" applyAlignment="1">
      <alignment horizontal="center" vertical="center" wrapText="1"/>
    </xf>
    <xf numFmtId="164" fontId="1" fillId="9" borderId="36" xfId="0" applyNumberFormat="1" applyFont="1" applyFill="1" applyBorder="1" applyAlignment="1">
      <alignment horizontal="center" vertical="center" wrapText="1"/>
    </xf>
    <xf numFmtId="164" fontId="1" fillId="0" borderId="18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164" fontId="1" fillId="0" borderId="67" xfId="0" applyNumberFormat="1" applyFont="1" applyBorder="1" applyAlignment="1">
      <alignment horizontal="center" vertical="center" wrapText="1"/>
    </xf>
    <xf numFmtId="164" fontId="1" fillId="0" borderId="48" xfId="0" applyNumberFormat="1" applyFont="1" applyBorder="1" applyAlignment="1">
      <alignment horizontal="center" vertical="center" wrapText="1"/>
    </xf>
  </cellXfs>
  <cellStyles count="4">
    <cellStyle name="Comma 2" xfId="3" xr:uid="{E89256D1-F925-4470-8E0C-F3A74FF8920F}"/>
    <cellStyle name="Normal" xfId="0" builtinId="0"/>
    <cellStyle name="Normal 2" xfId="1" xr:uid="{351A7050-01EB-47BA-958B-ACFB554B7C02}"/>
    <cellStyle name="Normal 3" xfId="2" xr:uid="{4BCBF5ED-E622-435E-8547-95DA5F617783}"/>
  </cellStyles>
  <dxfs count="0"/>
  <tableStyles count="0" defaultTableStyle="TableStyleMedium2" defaultPivotStyle="PivotStyleLight16"/>
  <colors>
    <mruColors>
      <color rgb="FFB4EBA3"/>
      <color rgb="FFE3E2C3"/>
      <color rgb="FFCECD97"/>
      <color rgb="FFE0E0BE"/>
      <color rgb="FFC4C280"/>
      <color rgb="FFFFDDFF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ALICE Person-power Time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10648082630017854"/>
          <c:y val="0.10666086268662144"/>
          <c:w val="0.82953258045548317"/>
          <c:h val="0.6964901074721318"/>
        </c:manualLayout>
      </c:layout>
      <c:scatterChart>
        <c:scatterStyle val="smoothMarker"/>
        <c:varyColors val="0"/>
        <c:ser>
          <c:idx val="0"/>
          <c:order val="0"/>
          <c:tx>
            <c:v>Engineers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TimeProfiles!$D$4:$M$4</c:f>
              <c:numCache>
                <c:formatCode>General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xVal>
          <c:yVal>
            <c:numRef>
              <c:f>TimeProfiles!$D$30:$M$30</c:f>
              <c:numCache>
                <c:formatCode>0.00</c:formatCode>
                <c:ptCount val="10"/>
                <c:pt idx="0">
                  <c:v>5.0688510394110233</c:v>
                </c:pt>
                <c:pt idx="1">
                  <c:v>6.8418349812202228</c:v>
                </c:pt>
                <c:pt idx="2">
                  <c:v>6.4004450386147145</c:v>
                </c:pt>
                <c:pt idx="3">
                  <c:v>4.8679801941703165</c:v>
                </c:pt>
                <c:pt idx="4">
                  <c:v>4.2879018316130235</c:v>
                </c:pt>
                <c:pt idx="5">
                  <c:v>3.5918077965442716</c:v>
                </c:pt>
                <c:pt idx="6">
                  <c:v>3.573095591300488</c:v>
                </c:pt>
                <c:pt idx="7">
                  <c:v>2.8830830229359665</c:v>
                </c:pt>
                <c:pt idx="8">
                  <c:v>1.8974176117196624</c:v>
                </c:pt>
                <c:pt idx="9">
                  <c:v>1.7102955592818259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DD-4386-892A-D76E31CE4C6D}"/>
            </c:ext>
          </c:extLst>
        </c:ser>
        <c:ser>
          <c:idx val="1"/>
          <c:order val="1"/>
          <c:tx>
            <c:v>Technicians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TimeProfiles!$D$4:$M$4</c:f>
              <c:numCache>
                <c:formatCode>General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xVal>
          <c:yVal>
            <c:numRef>
              <c:f>TimeProfiles!$D$31:$M$31</c:f>
              <c:numCache>
                <c:formatCode>0.00</c:formatCode>
                <c:ptCount val="10"/>
                <c:pt idx="0">
                  <c:v>3.7508551822512439</c:v>
                </c:pt>
                <c:pt idx="1">
                  <c:v>6.3355470717261637</c:v>
                </c:pt>
                <c:pt idx="2">
                  <c:v>6.2112035131984706</c:v>
                </c:pt>
                <c:pt idx="3">
                  <c:v>5.242268533236814</c:v>
                </c:pt>
                <c:pt idx="4">
                  <c:v>5.2346378911407649</c:v>
                </c:pt>
                <c:pt idx="5">
                  <c:v>5.9590559458481227</c:v>
                </c:pt>
                <c:pt idx="6">
                  <c:v>6.9450699369283928</c:v>
                </c:pt>
                <c:pt idx="7">
                  <c:v>3.2994948535163902</c:v>
                </c:pt>
                <c:pt idx="8">
                  <c:v>2.5066746351776685</c:v>
                </c:pt>
                <c:pt idx="9">
                  <c:v>2.5066746351776685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DD-4386-892A-D76E31CE4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8025168"/>
        <c:axId val="918026128"/>
      </c:scatterChart>
      <c:valAx>
        <c:axId val="918025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/>
                  <a:t>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918026128"/>
        <c:crosses val="autoZero"/>
        <c:crossBetween val="midCat"/>
      </c:valAx>
      <c:valAx>
        <c:axId val="91802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/>
                  <a:t>Person-Power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9180251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304406489642502"/>
          <c:y val="0.15364127766361768"/>
          <c:w val="0.19348705207000522"/>
          <c:h val="0.111292756996599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LHCb Person-power Time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10648082630017854"/>
          <c:y val="0.10666086268662144"/>
          <c:w val="0.82953258045548317"/>
          <c:h val="0.6964901074721318"/>
        </c:manualLayout>
      </c:layout>
      <c:scatterChart>
        <c:scatterStyle val="smoothMarker"/>
        <c:varyColors val="0"/>
        <c:ser>
          <c:idx val="0"/>
          <c:order val="0"/>
          <c:tx>
            <c:v>Engineers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TimeProfiles!$D$36:$M$36</c:f>
              <c:numCache>
                <c:formatCode>General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xVal>
          <c:yVal>
            <c:numRef>
              <c:f>TimeProfiles!$D$62:$M$62</c:f>
              <c:numCache>
                <c:formatCode>0.00</c:formatCode>
                <c:ptCount val="10"/>
                <c:pt idx="0">
                  <c:v>9.120000000000001</c:v>
                </c:pt>
                <c:pt idx="1">
                  <c:v>11.893333333333334</c:v>
                </c:pt>
                <c:pt idx="2">
                  <c:v>11.225</c:v>
                </c:pt>
                <c:pt idx="3">
                  <c:v>8.6716666666666669</c:v>
                </c:pt>
                <c:pt idx="4">
                  <c:v>7.6383333333333328</c:v>
                </c:pt>
                <c:pt idx="5">
                  <c:v>6.3983333333333334</c:v>
                </c:pt>
                <c:pt idx="6">
                  <c:v>6.3650000000000002</c:v>
                </c:pt>
                <c:pt idx="7">
                  <c:v>5.1358333333333341</c:v>
                </c:pt>
                <c:pt idx="8">
                  <c:v>3.3800000000000003</c:v>
                </c:pt>
                <c:pt idx="9">
                  <c:v>3.0466666666666669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319-4CA7-9BEA-1576DF932715}"/>
            </c:ext>
          </c:extLst>
        </c:ser>
        <c:ser>
          <c:idx val="1"/>
          <c:order val="1"/>
          <c:tx>
            <c:v>Technicians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TimeProfiles!$D$36:$M$36</c:f>
              <c:numCache>
                <c:formatCode>General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xVal>
          <c:yVal>
            <c:numRef>
              <c:f>TimeProfiles!$D$63:$M$63</c:f>
              <c:numCache>
                <c:formatCode>0.00</c:formatCode>
                <c:ptCount val="10"/>
                <c:pt idx="0">
                  <c:v>4.0999999999999996</c:v>
                </c:pt>
                <c:pt idx="1">
                  <c:v>7.5249999999999995</c:v>
                </c:pt>
                <c:pt idx="2">
                  <c:v>7.4499999999999993</c:v>
                </c:pt>
                <c:pt idx="3">
                  <c:v>6.7833333333333332</c:v>
                </c:pt>
                <c:pt idx="4">
                  <c:v>6.7416666666666654</c:v>
                </c:pt>
                <c:pt idx="5">
                  <c:v>6.875</c:v>
                </c:pt>
                <c:pt idx="6">
                  <c:v>7.0500000000000007</c:v>
                </c:pt>
                <c:pt idx="7">
                  <c:v>3.3600000000000003</c:v>
                </c:pt>
                <c:pt idx="8">
                  <c:v>2.7666666666666666</c:v>
                </c:pt>
                <c:pt idx="9">
                  <c:v>2.7666666666666666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319-4CA7-9BEA-1576DF932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8025168"/>
        <c:axId val="918026128"/>
      </c:scatterChart>
      <c:valAx>
        <c:axId val="918025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/>
                  <a:t>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918026128"/>
        <c:crosses val="autoZero"/>
        <c:crossBetween val="midCat"/>
      </c:valAx>
      <c:valAx>
        <c:axId val="91802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/>
                  <a:t>Person-Power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9180251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304406489642502"/>
          <c:y val="0.15364127766361768"/>
          <c:w val="0.19348705207000522"/>
          <c:h val="0.111292756996599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ATLAS Person-power Time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10648082630017854"/>
          <c:y val="0.10666086268662144"/>
          <c:w val="0.82953258045548317"/>
          <c:h val="0.6964901074721318"/>
        </c:manualLayout>
      </c:layout>
      <c:scatterChart>
        <c:scatterStyle val="smoothMarker"/>
        <c:varyColors val="0"/>
        <c:ser>
          <c:idx val="0"/>
          <c:order val="0"/>
          <c:tx>
            <c:v>Engineers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TimeProfiles!$D$67:$M$67</c:f>
              <c:numCache>
                <c:formatCode>General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xVal>
          <c:yVal>
            <c:numRef>
              <c:f>TimeProfiles!$D$93:$M$93</c:f>
              <c:numCache>
                <c:formatCode>0.00</c:formatCode>
                <c:ptCount val="10"/>
                <c:pt idx="0">
                  <c:v>1.0324646365310066</c:v>
                </c:pt>
                <c:pt idx="1">
                  <c:v>1.3464304909147047</c:v>
                </c:pt>
                <c:pt idx="2">
                  <c:v>1.2707692483619022</c:v>
                </c:pt>
                <c:pt idx="3">
                  <c:v>0.98170933915768044</c:v>
                </c:pt>
                <c:pt idx="4">
                  <c:v>0.86472686937529297</c:v>
                </c:pt>
                <c:pt idx="5">
                  <c:v>0.72434790563642815</c:v>
                </c:pt>
                <c:pt idx="6">
                  <c:v>0.72057427757893167</c:v>
                </c:pt>
                <c:pt idx="7">
                  <c:v>0.58142174295875326</c:v>
                </c:pt>
                <c:pt idx="8">
                  <c:v>0.38264588503013186</c:v>
                </c:pt>
                <c:pt idx="9">
                  <c:v>0.34490960445516816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0-46A5-AC5D-D5FEE88AFDA2}"/>
            </c:ext>
          </c:extLst>
        </c:ser>
        <c:ser>
          <c:idx val="1"/>
          <c:order val="1"/>
          <c:tx>
            <c:v>Technicians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TimeProfiles!$D$67:$M$67</c:f>
              <c:numCache>
                <c:formatCode>General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xVal>
          <c:yVal>
            <c:numRef>
              <c:f>TimeProfiles!$D$94:$M$94</c:f>
              <c:numCache>
                <c:formatCode>0.00</c:formatCode>
                <c:ptCount val="10"/>
                <c:pt idx="0">
                  <c:v>0.61035758323057943</c:v>
                </c:pt>
                <c:pt idx="1">
                  <c:v>1.1202294667829538</c:v>
                </c:pt>
                <c:pt idx="2">
                  <c:v>1.1090643890409311</c:v>
                </c:pt>
                <c:pt idx="3">
                  <c:v>1.0098192535562842</c:v>
                </c:pt>
                <c:pt idx="4">
                  <c:v>1.0036164325884933</c:v>
                </c:pt>
                <c:pt idx="5">
                  <c:v>1.0234654596854229</c:v>
                </c:pt>
                <c:pt idx="6">
                  <c:v>1.049517307750143</c:v>
                </c:pt>
                <c:pt idx="7">
                  <c:v>0.50019548284262128</c:v>
                </c:pt>
                <c:pt idx="8">
                  <c:v>0.41186731226128537</c:v>
                </c:pt>
                <c:pt idx="9">
                  <c:v>0.41186731226128537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0-46A5-AC5D-D5FEE88AF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8025168"/>
        <c:axId val="918026128"/>
      </c:scatterChart>
      <c:valAx>
        <c:axId val="918025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/>
                  <a:t>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918026128"/>
        <c:crosses val="autoZero"/>
        <c:crossBetween val="midCat"/>
      </c:valAx>
      <c:valAx>
        <c:axId val="91802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/>
                  <a:t>Person-Power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9180251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304406489642502"/>
          <c:y val="0.15364127766361768"/>
          <c:w val="0.19348705207000522"/>
          <c:h val="0.111292756996599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276859</xdr:colOff>
      <xdr:row>6</xdr:row>
      <xdr:rowOff>133350</xdr:rowOff>
    </xdr:from>
    <xdr:to>
      <xdr:col>23</xdr:col>
      <xdr:colOff>563244</xdr:colOff>
      <xdr:row>33</xdr:row>
      <xdr:rowOff>160655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A85CFA-5112-48A0-BAC5-81DA9DA457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304800</xdr:colOff>
      <xdr:row>35</xdr:row>
      <xdr:rowOff>161925</xdr:rowOff>
    </xdr:from>
    <xdr:to>
      <xdr:col>23</xdr:col>
      <xdr:colOff>591185</xdr:colOff>
      <xdr:row>63</xdr:row>
      <xdr:rowOff>10160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4C943B3-EE1F-4FE2-A219-BF1944AF2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285750</xdr:colOff>
      <xdr:row>67</xdr:row>
      <xdr:rowOff>142875</xdr:rowOff>
    </xdr:from>
    <xdr:to>
      <xdr:col>23</xdr:col>
      <xdr:colOff>572135</xdr:colOff>
      <xdr:row>95</xdr:row>
      <xdr:rowOff>635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27ACFB6-DA09-4E0D-A315-DDD6B4248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wo.nl\nwodata\Users\Woudaj\AppData\Local\Microsoft\Windows\INetCache\Content.Outlook\VSK3W54N\FP+Extern+Materialen+NL+Challenges+2018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ton\Documents\Antonio-Documents\Grants-Budgets-Applications\Roadmap-2024-NWO\Finances\Rework_Kazu_Spending_Profiles_28Jun2024.xlsx" TargetMode="External"/><Relationship Id="rId1" Type="http://schemas.openxmlformats.org/officeDocument/2006/relationships/externalLinkPath" Target="/AntonioDocuments/Grants-Budgets-Applications/Roadmap-2024-NWO/Finances/Rework_Kazu_Spending_Profiles_28Jun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Begroting"/>
      <sheetName val="PK Tarieven 1-7-2018"/>
    </sheetNames>
    <sheetDataSet>
      <sheetData sheetId="0">
        <row r="5">
          <cell r="I5">
            <v>0</v>
          </cell>
        </row>
        <row r="6">
          <cell r="I6">
            <v>0</v>
          </cell>
        </row>
        <row r="7">
          <cell r="I7">
            <v>0</v>
          </cell>
        </row>
        <row r="12">
          <cell r="I12">
            <v>0</v>
          </cell>
        </row>
        <row r="28">
          <cell r="I28">
            <v>0</v>
          </cell>
        </row>
        <row r="33">
          <cell r="I33">
            <v>0</v>
          </cell>
        </row>
        <row r="35">
          <cell r="I35">
            <v>0</v>
          </cell>
        </row>
        <row r="37">
          <cell r="I37">
            <v>0</v>
          </cell>
        </row>
        <row r="57">
          <cell r="I57">
            <v>0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HCbTimeProfiles"/>
      <sheetName val="Dutch"/>
      <sheetName val="Antonio_Rework"/>
      <sheetName val="Sheet1"/>
      <sheetName val="workpackages total"/>
    </sheetNames>
    <sheetDataSet>
      <sheetData sheetId="0"/>
      <sheetData sheetId="1"/>
      <sheetData sheetId="2">
        <row r="2">
          <cell r="C2">
            <v>0.11</v>
          </cell>
        </row>
        <row r="3">
          <cell r="C3">
            <v>0.09</v>
          </cell>
        </row>
      </sheetData>
      <sheetData sheetId="3"/>
      <sheetData sheetId="4">
        <row r="22">
          <cell r="B22">
            <v>90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57B0A-AEBB-4AF2-AB49-51DC05EA385C}">
  <sheetPr>
    <pageSetUpPr fitToPage="1"/>
  </sheetPr>
  <dimension ref="B2:AF67"/>
  <sheetViews>
    <sheetView zoomScale="70" zoomScaleNormal="70" workbookViewId="0">
      <selection activeCell="G65" sqref="G65"/>
    </sheetView>
  </sheetViews>
  <sheetFormatPr defaultColWidth="8.83984375" defaultRowHeight="14.4" x14ac:dyDescent="0.55000000000000004"/>
  <cols>
    <col min="2" max="2" width="8.83984375" customWidth="1"/>
    <col min="3" max="3" width="19.578125" customWidth="1"/>
    <col min="4" max="4" width="55.15625" bestFit="1" customWidth="1"/>
    <col min="5" max="10" width="10.15625" customWidth="1"/>
    <col min="11" max="14" width="11.83984375" customWidth="1"/>
    <col min="15" max="18" width="12.83984375" customWidth="1"/>
    <col min="19" max="24" width="11.68359375" customWidth="1"/>
    <col min="25" max="28" width="11" customWidth="1"/>
    <col min="29" max="29" width="11.15625" customWidth="1"/>
    <col min="30" max="30" width="14.20703125" customWidth="1"/>
    <col min="31" max="31" width="9.83984375" customWidth="1"/>
    <col min="32" max="32" width="11.9453125" customWidth="1"/>
  </cols>
  <sheetData>
    <row r="2" spans="2:32" ht="14.7" thickBot="1" x14ac:dyDescent="0.6"/>
    <row r="3" spans="2:32" ht="30.25" customHeight="1" x14ac:dyDescent="0.55000000000000004">
      <c r="E3" s="461" t="s">
        <v>1</v>
      </c>
      <c r="F3" s="462"/>
      <c r="G3" s="462"/>
      <c r="H3" s="462"/>
      <c r="I3" s="462"/>
      <c r="J3" s="463"/>
      <c r="K3" s="464" t="s">
        <v>2</v>
      </c>
      <c r="L3" s="465"/>
      <c r="M3" s="465"/>
      <c r="N3" s="465"/>
      <c r="O3" s="466" t="s">
        <v>3</v>
      </c>
      <c r="P3" s="466"/>
      <c r="Q3" s="466"/>
      <c r="R3" s="467"/>
      <c r="S3" s="500" t="s">
        <v>83</v>
      </c>
      <c r="T3" s="501"/>
      <c r="U3" s="501"/>
      <c r="V3" s="501"/>
      <c r="W3" s="501"/>
      <c r="X3" s="502"/>
      <c r="Y3" s="503" t="s">
        <v>5</v>
      </c>
      <c r="Z3" s="504"/>
      <c r="AA3" s="504"/>
      <c r="AB3" s="505"/>
      <c r="AC3" s="485" t="s">
        <v>38</v>
      </c>
      <c r="AD3" s="449" t="s">
        <v>39</v>
      </c>
      <c r="AE3" s="452" t="s">
        <v>40</v>
      </c>
      <c r="AF3" s="480" t="s">
        <v>41</v>
      </c>
    </row>
    <row r="4" spans="2:32" ht="14.5" customHeight="1" x14ac:dyDescent="0.55000000000000004">
      <c r="E4" s="516" t="s">
        <v>26</v>
      </c>
      <c r="F4" s="518" t="s">
        <v>27</v>
      </c>
      <c r="G4" s="520" t="s">
        <v>84</v>
      </c>
      <c r="H4" s="518" t="s">
        <v>85</v>
      </c>
      <c r="I4" s="520" t="s">
        <v>86</v>
      </c>
      <c r="J4" s="522" t="s">
        <v>87</v>
      </c>
      <c r="K4" s="524" t="s">
        <v>88</v>
      </c>
      <c r="L4" s="526" t="s">
        <v>89</v>
      </c>
      <c r="M4" s="528" t="s">
        <v>90</v>
      </c>
      <c r="N4" s="528" t="s">
        <v>91</v>
      </c>
      <c r="O4" s="512" t="s">
        <v>28</v>
      </c>
      <c r="P4" s="514" t="s">
        <v>29</v>
      </c>
      <c r="Q4" s="455" t="s">
        <v>30</v>
      </c>
      <c r="R4" s="447" t="s">
        <v>31</v>
      </c>
      <c r="S4" s="488" t="s">
        <v>32</v>
      </c>
      <c r="T4" s="498" t="s">
        <v>33</v>
      </c>
      <c r="U4" s="488" t="s">
        <v>93</v>
      </c>
      <c r="V4" s="498" t="s">
        <v>92</v>
      </c>
      <c r="W4" s="488" t="s">
        <v>94</v>
      </c>
      <c r="X4" s="494" t="s">
        <v>95</v>
      </c>
      <c r="Y4" s="496" t="s">
        <v>36</v>
      </c>
      <c r="Z4" s="483" t="s">
        <v>37</v>
      </c>
      <c r="AA4" s="490" t="s">
        <v>35</v>
      </c>
      <c r="AB4" s="492" t="s">
        <v>34</v>
      </c>
      <c r="AC4" s="486"/>
      <c r="AD4" s="450"/>
      <c r="AE4" s="453"/>
      <c r="AF4" s="481"/>
    </row>
    <row r="5" spans="2:32" ht="45" customHeight="1" thickBot="1" x14ac:dyDescent="0.6">
      <c r="E5" s="517"/>
      <c r="F5" s="519"/>
      <c r="G5" s="521"/>
      <c r="H5" s="519"/>
      <c r="I5" s="521"/>
      <c r="J5" s="523"/>
      <c r="K5" s="525"/>
      <c r="L5" s="527"/>
      <c r="M5" s="529"/>
      <c r="N5" s="529"/>
      <c r="O5" s="513"/>
      <c r="P5" s="515"/>
      <c r="Q5" s="456"/>
      <c r="R5" s="448"/>
      <c r="S5" s="489"/>
      <c r="T5" s="499"/>
      <c r="U5" s="489"/>
      <c r="V5" s="499"/>
      <c r="W5" s="489"/>
      <c r="X5" s="495"/>
      <c r="Y5" s="497"/>
      <c r="Z5" s="484"/>
      <c r="AA5" s="491"/>
      <c r="AB5" s="493"/>
      <c r="AC5" s="487"/>
      <c r="AD5" s="451"/>
      <c r="AE5" s="454"/>
      <c r="AF5" s="482"/>
    </row>
    <row r="6" spans="2:32" ht="14.5" customHeight="1" x14ac:dyDescent="0.55000000000000004">
      <c r="B6" s="506" t="s">
        <v>18</v>
      </c>
      <c r="C6" s="509" t="s">
        <v>12</v>
      </c>
      <c r="D6" s="270" t="s">
        <v>6</v>
      </c>
      <c r="E6" s="25"/>
      <c r="F6" s="23"/>
      <c r="G6" s="25"/>
      <c r="H6" s="23"/>
      <c r="I6" s="25">
        <v>0.3</v>
      </c>
      <c r="J6" s="298">
        <v>9.3500000000000014E-2</v>
      </c>
      <c r="K6" s="317"/>
      <c r="L6" s="23"/>
      <c r="M6" s="25"/>
      <c r="N6" s="23"/>
      <c r="O6" s="317"/>
      <c r="P6" s="23"/>
      <c r="Q6" s="25"/>
      <c r="R6" s="298"/>
      <c r="S6" s="25"/>
      <c r="T6" s="23"/>
      <c r="U6" s="25"/>
      <c r="V6" s="23"/>
      <c r="W6" s="25"/>
      <c r="X6" s="298"/>
      <c r="Y6" s="317"/>
      <c r="Z6" s="23"/>
      <c r="AA6" s="25"/>
      <c r="AB6" s="298"/>
      <c r="AC6" s="555">
        <f>SUM(E6:E11,G6:G11,I6:I11,K6:K11,M6:M11,O6:O11,Q6:Q11,S6:S11,U6:U11,W6:W11,Y6:Y11,AA6:AA11)</f>
        <v>3.8</v>
      </c>
      <c r="AD6" s="474">
        <f>SUM(F6:F11,H6:H11,J6:J11,L6:L11,N6:N11,P6:P11,R6:R11,T6:T11,V6:V11,X6:X11,Z6:Z11,AB6:AB11)</f>
        <v>7.2157327800613213</v>
      </c>
      <c r="AE6" s="477">
        <f>SUM(AC6:AC16)</f>
        <v>8.1</v>
      </c>
      <c r="AF6" s="536">
        <f>SUM(AD6:AD16)</f>
        <v>7.9293164619787824</v>
      </c>
    </row>
    <row r="7" spans="2:32" x14ac:dyDescent="0.55000000000000004">
      <c r="B7" s="507"/>
      <c r="C7" s="510"/>
      <c r="D7" s="271" t="s">
        <v>7</v>
      </c>
      <c r="E7" s="4"/>
      <c r="F7" s="3"/>
      <c r="G7" s="4"/>
      <c r="H7" s="3"/>
      <c r="I7" s="4"/>
      <c r="J7" s="299"/>
      <c r="K7" s="318"/>
      <c r="L7" s="3"/>
      <c r="M7" s="4"/>
      <c r="N7" s="3"/>
      <c r="O7" s="318">
        <v>0.2</v>
      </c>
      <c r="P7" s="3">
        <v>0.8199153292086383</v>
      </c>
      <c r="Q7" s="4"/>
      <c r="R7" s="299"/>
      <c r="S7" s="4">
        <v>0.3</v>
      </c>
      <c r="T7" s="3"/>
      <c r="U7" s="4">
        <v>0.3</v>
      </c>
      <c r="V7" s="3"/>
      <c r="W7" s="4">
        <v>1.2</v>
      </c>
      <c r="X7" s="299">
        <v>2.8729176599872739</v>
      </c>
      <c r="Y7" s="318"/>
      <c r="Z7" s="3"/>
      <c r="AA7" s="4"/>
      <c r="AB7" s="299"/>
      <c r="AC7" s="540"/>
      <c r="AD7" s="475"/>
      <c r="AE7" s="478"/>
      <c r="AF7" s="551"/>
    </row>
    <row r="8" spans="2:32" x14ac:dyDescent="0.55000000000000004">
      <c r="B8" s="507"/>
      <c r="C8" s="510"/>
      <c r="D8" s="271" t="s">
        <v>8</v>
      </c>
      <c r="E8" s="4"/>
      <c r="F8" s="3"/>
      <c r="G8" s="4"/>
      <c r="H8" s="3"/>
      <c r="I8" s="4"/>
      <c r="J8" s="299"/>
      <c r="K8" s="318"/>
      <c r="L8" s="3"/>
      <c r="M8" s="4"/>
      <c r="N8" s="3"/>
      <c r="O8" s="318"/>
      <c r="P8" s="3"/>
      <c r="Q8" s="4"/>
      <c r="R8" s="299"/>
      <c r="S8" s="4">
        <v>0</v>
      </c>
      <c r="T8" s="3">
        <v>0.77373020695667583</v>
      </c>
      <c r="U8" s="4"/>
      <c r="V8" s="3"/>
      <c r="W8" s="4">
        <v>0.2</v>
      </c>
      <c r="X8" s="299"/>
      <c r="Y8" s="318"/>
      <c r="Z8" s="3"/>
      <c r="AA8" s="4"/>
      <c r="AB8" s="299"/>
      <c r="AC8" s="540"/>
      <c r="AD8" s="475"/>
      <c r="AE8" s="478"/>
      <c r="AF8" s="551"/>
    </row>
    <row r="9" spans="2:32" x14ac:dyDescent="0.55000000000000004">
      <c r="B9" s="507"/>
      <c r="C9" s="510"/>
      <c r="D9" s="271" t="s">
        <v>9</v>
      </c>
      <c r="E9" s="4"/>
      <c r="F9" s="3"/>
      <c r="G9" s="4"/>
      <c r="H9" s="3"/>
      <c r="I9" s="4"/>
      <c r="J9" s="299"/>
      <c r="K9" s="318"/>
      <c r="L9" s="3"/>
      <c r="M9" s="4"/>
      <c r="N9" s="3"/>
      <c r="O9" s="318"/>
      <c r="P9" s="3"/>
      <c r="Q9" s="4"/>
      <c r="R9" s="299"/>
      <c r="S9" s="4"/>
      <c r="T9" s="3"/>
      <c r="U9" s="4">
        <v>0.3</v>
      </c>
      <c r="V9" s="3">
        <v>0.89983892549145672</v>
      </c>
      <c r="W9" s="4"/>
      <c r="X9" s="299"/>
      <c r="Y9" s="318"/>
      <c r="Z9" s="3"/>
      <c r="AA9" s="4"/>
      <c r="AB9" s="299"/>
      <c r="AC9" s="540"/>
      <c r="AD9" s="475"/>
      <c r="AE9" s="478"/>
      <c r="AF9" s="551"/>
    </row>
    <row r="10" spans="2:32" x14ac:dyDescent="0.55000000000000004">
      <c r="B10" s="507"/>
      <c r="C10" s="510"/>
      <c r="D10" s="271" t="s">
        <v>10</v>
      </c>
      <c r="E10" s="4"/>
      <c r="F10" s="3"/>
      <c r="G10" s="4"/>
      <c r="H10" s="3"/>
      <c r="I10" s="4"/>
      <c r="J10" s="299"/>
      <c r="K10" s="318"/>
      <c r="L10" s="3">
        <v>9.3500000000000014E-2</v>
      </c>
      <c r="M10" s="4"/>
      <c r="N10" s="3"/>
      <c r="O10" s="318">
        <v>0.3</v>
      </c>
      <c r="P10" s="3">
        <v>0.8199153292086383</v>
      </c>
      <c r="Q10" s="4">
        <v>0.7</v>
      </c>
      <c r="R10" s="299">
        <v>0.84241532920863826</v>
      </c>
      <c r="S10" s="4"/>
      <c r="T10" s="3"/>
      <c r="U10" s="4"/>
      <c r="V10" s="3"/>
      <c r="W10" s="4"/>
      <c r="X10" s="299"/>
      <c r="Y10" s="318"/>
      <c r="Z10" s="3"/>
      <c r="AA10" s="4"/>
      <c r="AB10" s="299"/>
      <c r="AC10" s="540"/>
      <c r="AD10" s="475"/>
      <c r="AE10" s="478"/>
      <c r="AF10" s="551"/>
    </row>
    <row r="11" spans="2:32" ht="14.7" thickBot="1" x14ac:dyDescent="0.6">
      <c r="B11" s="507"/>
      <c r="C11" s="511"/>
      <c r="D11" s="272" t="s">
        <v>11</v>
      </c>
      <c r="E11" s="10"/>
      <c r="F11" s="9"/>
      <c r="G11" s="10"/>
      <c r="H11" s="9"/>
      <c r="I11" s="10"/>
      <c r="J11" s="300"/>
      <c r="K11" s="319"/>
      <c r="L11" s="9"/>
      <c r="M11" s="10"/>
      <c r="N11" s="9"/>
      <c r="O11" s="319"/>
      <c r="P11" s="9"/>
      <c r="Q11" s="10"/>
      <c r="R11" s="300"/>
      <c r="S11" s="10"/>
      <c r="T11" s="9"/>
      <c r="U11" s="10"/>
      <c r="V11" s="9"/>
      <c r="W11" s="10">
        <v>0</v>
      </c>
      <c r="X11" s="300"/>
      <c r="Y11" s="319"/>
      <c r="Z11" s="9"/>
      <c r="AA11" s="10"/>
      <c r="AB11" s="300"/>
      <c r="AC11" s="541"/>
      <c r="AD11" s="476"/>
      <c r="AE11" s="478"/>
      <c r="AF11" s="551"/>
    </row>
    <row r="12" spans="2:32" ht="15" thickTop="1" thickBot="1" x14ac:dyDescent="0.6">
      <c r="B12" s="507"/>
      <c r="C12" s="253" t="s">
        <v>17</v>
      </c>
      <c r="D12" s="273" t="s">
        <v>17</v>
      </c>
      <c r="E12" s="256"/>
      <c r="F12" s="17"/>
      <c r="G12" s="256"/>
      <c r="H12" s="17"/>
      <c r="I12" s="256">
        <v>0.5</v>
      </c>
      <c r="J12" s="301"/>
      <c r="K12" s="320"/>
      <c r="L12" s="17"/>
      <c r="M12" s="256"/>
      <c r="N12" s="17"/>
      <c r="O12" s="320"/>
      <c r="P12" s="17"/>
      <c r="Q12" s="256">
        <v>0.5</v>
      </c>
      <c r="R12" s="301"/>
      <c r="S12" s="256"/>
      <c r="T12" s="17"/>
      <c r="U12" s="256"/>
      <c r="V12" s="17"/>
      <c r="W12" s="256">
        <v>0.25</v>
      </c>
      <c r="X12" s="301"/>
      <c r="Y12" s="320"/>
      <c r="Z12" s="17"/>
      <c r="AA12" s="256">
        <v>0.25</v>
      </c>
      <c r="AB12" s="301"/>
      <c r="AC12" s="350">
        <f>SUM(E12,G12,I12,K12,M12,O12,Q12,S12,U12,W12,Y12,AA12)</f>
        <v>1.5</v>
      </c>
      <c r="AD12" s="257">
        <f>SUM(F12,H12,J12,L12,N12,P12,R12,T12,V12,X12,Z12,AB12)</f>
        <v>0</v>
      </c>
      <c r="AE12" s="478"/>
      <c r="AF12" s="551"/>
    </row>
    <row r="13" spans="2:32" x14ac:dyDescent="0.55000000000000004">
      <c r="B13" s="507"/>
      <c r="C13" s="538" t="s">
        <v>15</v>
      </c>
      <c r="D13" s="274" t="s">
        <v>13</v>
      </c>
      <c r="E13" s="258"/>
      <c r="F13" s="15"/>
      <c r="G13" s="258"/>
      <c r="H13" s="15"/>
      <c r="I13" s="258">
        <v>1</v>
      </c>
      <c r="J13" s="302"/>
      <c r="K13" s="321"/>
      <c r="L13" s="15"/>
      <c r="M13" s="258"/>
      <c r="N13" s="15"/>
      <c r="O13" s="321"/>
      <c r="P13" s="15"/>
      <c r="Q13" s="258"/>
      <c r="R13" s="302"/>
      <c r="S13" s="258"/>
      <c r="T13" s="15"/>
      <c r="U13" s="258"/>
      <c r="V13" s="15"/>
      <c r="W13" s="258"/>
      <c r="X13" s="302"/>
      <c r="Y13" s="321"/>
      <c r="Z13" s="15"/>
      <c r="AA13" s="258"/>
      <c r="AB13" s="302"/>
      <c r="AC13" s="539">
        <f>SUM(E13:E15,G13:G15,I13:I15,K13:K15,M13:M15,O13:O15,Q13:Q15,S13:S15,U13:U15,W13:W15,Y13:Y15,AA13:AA15)</f>
        <v>2.3000000000000003</v>
      </c>
      <c r="AD13" s="542">
        <f>SUM(F13:F15,H13:H15,J13:J15,L13:L15,N13:N15,P13:P15,R13:R15,T13:T15,V13:V15,X13:X15,Z13:Z15,AB13:AB15)</f>
        <v>0.18700000000000003</v>
      </c>
      <c r="AE13" s="478"/>
      <c r="AF13" s="551"/>
    </row>
    <row r="14" spans="2:32" x14ac:dyDescent="0.55000000000000004">
      <c r="B14" s="507"/>
      <c r="C14" s="510"/>
      <c r="D14" s="271" t="s">
        <v>14</v>
      </c>
      <c r="E14" s="4"/>
      <c r="F14" s="3"/>
      <c r="G14" s="4"/>
      <c r="H14" s="3"/>
      <c r="I14" s="4">
        <v>0.4</v>
      </c>
      <c r="J14" s="299"/>
      <c r="K14" s="318">
        <v>0.4</v>
      </c>
      <c r="L14" s="3"/>
      <c r="M14" s="4"/>
      <c r="N14" s="3"/>
      <c r="O14" s="318"/>
      <c r="P14" s="3"/>
      <c r="Q14" s="4"/>
      <c r="R14" s="299"/>
      <c r="S14" s="4"/>
      <c r="T14" s="3"/>
      <c r="U14" s="4"/>
      <c r="V14" s="3"/>
      <c r="W14" s="4"/>
      <c r="X14" s="299"/>
      <c r="Y14" s="318"/>
      <c r="Z14" s="3"/>
      <c r="AA14" s="4"/>
      <c r="AB14" s="299"/>
      <c r="AC14" s="540"/>
      <c r="AD14" s="475"/>
      <c r="AE14" s="478"/>
      <c r="AF14" s="551"/>
    </row>
    <row r="15" spans="2:32" ht="14.7" thickBot="1" x14ac:dyDescent="0.6">
      <c r="B15" s="507"/>
      <c r="C15" s="511"/>
      <c r="D15" s="272" t="s">
        <v>15</v>
      </c>
      <c r="E15" s="10"/>
      <c r="F15" s="9"/>
      <c r="G15" s="10"/>
      <c r="H15" s="9"/>
      <c r="I15" s="10"/>
      <c r="J15" s="300">
        <v>9.3500000000000014E-2</v>
      </c>
      <c r="K15" s="319"/>
      <c r="L15" s="9">
        <v>9.3500000000000014E-2</v>
      </c>
      <c r="M15" s="10"/>
      <c r="N15" s="9"/>
      <c r="O15" s="319"/>
      <c r="P15" s="9"/>
      <c r="Q15" s="10">
        <v>0.1</v>
      </c>
      <c r="R15" s="300"/>
      <c r="S15" s="10">
        <v>0.2</v>
      </c>
      <c r="T15" s="9"/>
      <c r="U15" s="10"/>
      <c r="V15" s="9"/>
      <c r="W15" s="10">
        <v>0.2</v>
      </c>
      <c r="X15" s="300"/>
      <c r="Y15" s="319"/>
      <c r="Z15" s="9"/>
      <c r="AA15" s="10"/>
      <c r="AB15" s="300"/>
      <c r="AC15" s="541"/>
      <c r="AD15" s="476"/>
      <c r="AE15" s="478"/>
      <c r="AF15" s="551"/>
    </row>
    <row r="16" spans="2:32" ht="15" thickTop="1" thickBot="1" x14ac:dyDescent="0.6">
      <c r="B16" s="508"/>
      <c r="C16" s="253" t="s">
        <v>16</v>
      </c>
      <c r="D16" s="273" t="s">
        <v>16</v>
      </c>
      <c r="E16" s="256"/>
      <c r="F16" s="17"/>
      <c r="G16" s="256"/>
      <c r="H16" s="17"/>
      <c r="I16" s="256"/>
      <c r="J16" s="301"/>
      <c r="K16" s="320"/>
      <c r="L16" s="17"/>
      <c r="M16" s="256"/>
      <c r="N16" s="17"/>
      <c r="O16" s="320"/>
      <c r="P16" s="17"/>
      <c r="Q16" s="256"/>
      <c r="R16" s="301"/>
      <c r="S16" s="256"/>
      <c r="T16" s="17"/>
      <c r="U16" s="256"/>
      <c r="V16" s="17"/>
      <c r="W16" s="256"/>
      <c r="X16" s="301"/>
      <c r="Y16" s="320">
        <v>0.25</v>
      </c>
      <c r="Z16" s="17"/>
      <c r="AA16" s="256">
        <v>0.25</v>
      </c>
      <c r="AB16" s="309">
        <v>0.52658368191746063</v>
      </c>
      <c r="AC16" s="351">
        <f t="shared" ref="AC16:AD18" si="0">SUM(E16,G16,I16,K16,M16,O16,Q16,S16,U16,W16,Y16,AA16)</f>
        <v>0.5</v>
      </c>
      <c r="AD16" s="259">
        <f t="shared" si="0"/>
        <v>0.52658368191746063</v>
      </c>
      <c r="AE16" s="479"/>
      <c r="AF16" s="537"/>
    </row>
    <row r="17" spans="2:32" ht="14.7" thickBot="1" x14ac:dyDescent="0.6">
      <c r="B17" s="558" t="s">
        <v>24</v>
      </c>
      <c r="C17" s="233" t="s">
        <v>12</v>
      </c>
      <c r="D17" s="275" t="s">
        <v>12</v>
      </c>
      <c r="E17" s="230"/>
      <c r="F17" s="254"/>
      <c r="G17" s="230">
        <v>0.5</v>
      </c>
      <c r="H17" s="254"/>
      <c r="I17" s="230"/>
      <c r="J17" s="303"/>
      <c r="K17" s="322"/>
      <c r="L17" s="254"/>
      <c r="M17" s="230"/>
      <c r="N17" s="254"/>
      <c r="O17" s="337"/>
      <c r="P17" s="254"/>
      <c r="Q17" s="230"/>
      <c r="R17" s="303"/>
      <c r="S17" s="230"/>
      <c r="T17" s="254"/>
      <c r="U17" s="230"/>
      <c r="V17" s="254"/>
      <c r="W17" s="230"/>
      <c r="X17" s="303"/>
      <c r="Y17" s="337"/>
      <c r="Z17" s="254"/>
      <c r="AA17" s="230"/>
      <c r="AB17" s="342"/>
      <c r="AC17" s="337">
        <f t="shared" si="0"/>
        <v>0.5</v>
      </c>
      <c r="AD17" s="254">
        <f t="shared" si="0"/>
        <v>0</v>
      </c>
      <c r="AE17" s="561">
        <f>SUM(AC17:AC23)</f>
        <v>2.2999999999999998</v>
      </c>
      <c r="AF17" s="543">
        <f>SUM(AD17:AD23)</f>
        <v>1.65</v>
      </c>
    </row>
    <row r="18" spans="2:32" ht="14.5" customHeight="1" thickTop="1" thickBot="1" x14ac:dyDescent="0.6">
      <c r="B18" s="559"/>
      <c r="C18" s="250" t="s">
        <v>17</v>
      </c>
      <c r="D18" s="276" t="s">
        <v>17</v>
      </c>
      <c r="E18" s="261"/>
      <c r="F18" s="255"/>
      <c r="G18" s="261"/>
      <c r="H18" s="255"/>
      <c r="I18" s="261"/>
      <c r="J18" s="304"/>
      <c r="K18" s="323"/>
      <c r="L18" s="255"/>
      <c r="M18" s="261"/>
      <c r="N18" s="255"/>
      <c r="O18" s="323"/>
      <c r="P18" s="255"/>
      <c r="Q18" s="261"/>
      <c r="R18" s="304"/>
      <c r="S18" s="261"/>
      <c r="T18" s="255"/>
      <c r="U18" s="261"/>
      <c r="V18" s="255"/>
      <c r="W18" s="261"/>
      <c r="X18" s="304"/>
      <c r="Y18" s="323"/>
      <c r="Z18" s="255"/>
      <c r="AA18" s="261"/>
      <c r="AB18" s="304"/>
      <c r="AC18" s="340">
        <f t="shared" si="0"/>
        <v>0</v>
      </c>
      <c r="AD18" s="255">
        <f t="shared" si="0"/>
        <v>0</v>
      </c>
      <c r="AE18" s="562"/>
      <c r="AF18" s="544"/>
    </row>
    <row r="19" spans="2:32" ht="14.7" thickTop="1" x14ac:dyDescent="0.55000000000000004">
      <c r="B19" s="559"/>
      <c r="C19" s="564" t="s">
        <v>15</v>
      </c>
      <c r="D19" s="277" t="s">
        <v>14</v>
      </c>
      <c r="E19" s="263"/>
      <c r="F19" s="262"/>
      <c r="G19" s="263">
        <v>0.3</v>
      </c>
      <c r="H19" s="262">
        <v>0.15</v>
      </c>
      <c r="I19" s="263"/>
      <c r="J19" s="305"/>
      <c r="K19" s="324"/>
      <c r="L19" s="262"/>
      <c r="M19" s="264"/>
      <c r="N19" s="251"/>
      <c r="O19" s="338"/>
      <c r="P19" s="262"/>
      <c r="Q19" s="263"/>
      <c r="R19" s="305"/>
      <c r="S19" s="263"/>
      <c r="T19" s="262"/>
      <c r="U19" s="263"/>
      <c r="V19" s="262"/>
      <c r="W19" s="263"/>
      <c r="X19" s="305"/>
      <c r="Y19" s="338"/>
      <c r="Z19" s="262"/>
      <c r="AA19" s="263"/>
      <c r="AB19" s="305"/>
      <c r="AC19" s="567">
        <f>SUM(E19:E22,G19:G22,I19:I22,K19:K22,M19:M22,O19:O22,Q19:Q22,S19:S22,U19:U22,W19:W22,Y19:Y22,AA19:AA22)</f>
        <v>1.8</v>
      </c>
      <c r="AD19" s="569">
        <f>SUM(F19:F22,H19:H22,J19:J22,L19:L22,N19:N22,P19:P22,R19:R22,T19:T22,V19:V22,X19:X22,Z19:Z22,AB19:AB22)</f>
        <v>1.1499999999999999</v>
      </c>
      <c r="AE19" s="562"/>
      <c r="AF19" s="544"/>
    </row>
    <row r="20" spans="2:32" x14ac:dyDescent="0.55000000000000004">
      <c r="B20" s="559"/>
      <c r="C20" s="565"/>
      <c r="D20" s="278" t="s">
        <v>77</v>
      </c>
      <c r="E20" s="249">
        <v>0.5</v>
      </c>
      <c r="F20" s="248"/>
      <c r="G20" s="249"/>
      <c r="H20" s="248"/>
      <c r="I20" s="249"/>
      <c r="J20" s="306"/>
      <c r="K20" s="325"/>
      <c r="L20" s="248"/>
      <c r="M20" s="263">
        <v>0.5</v>
      </c>
      <c r="N20" s="262">
        <v>0.5</v>
      </c>
      <c r="O20" s="325"/>
      <c r="P20" s="248"/>
      <c r="Q20" s="249"/>
      <c r="R20" s="306"/>
      <c r="S20" s="249"/>
      <c r="T20" s="248"/>
      <c r="U20" s="249"/>
      <c r="V20" s="248"/>
      <c r="W20" s="249"/>
      <c r="X20" s="306"/>
      <c r="Y20" s="325"/>
      <c r="Z20" s="248"/>
      <c r="AA20" s="249"/>
      <c r="AB20" s="306"/>
      <c r="AC20" s="559"/>
      <c r="AD20" s="570"/>
      <c r="AE20" s="562"/>
      <c r="AF20" s="544"/>
    </row>
    <row r="21" spans="2:32" x14ac:dyDescent="0.55000000000000004">
      <c r="B21" s="559"/>
      <c r="C21" s="565"/>
      <c r="D21" s="278" t="s">
        <v>10</v>
      </c>
      <c r="E21" s="249"/>
      <c r="F21" s="248"/>
      <c r="G21" s="249"/>
      <c r="H21" s="248"/>
      <c r="I21" s="249"/>
      <c r="J21" s="306"/>
      <c r="K21" s="326"/>
      <c r="L21" s="248"/>
      <c r="M21" s="249"/>
      <c r="N21" s="248"/>
      <c r="O21" s="325"/>
      <c r="P21" s="248"/>
      <c r="Q21" s="249">
        <v>0.2</v>
      </c>
      <c r="R21" s="306">
        <v>0.25</v>
      </c>
      <c r="S21" s="249"/>
      <c r="T21" s="248"/>
      <c r="U21" s="249"/>
      <c r="V21" s="248"/>
      <c r="W21" s="249"/>
      <c r="X21" s="306"/>
      <c r="Y21" s="325"/>
      <c r="Z21" s="248"/>
      <c r="AA21" s="249"/>
      <c r="AB21" s="306"/>
      <c r="AC21" s="559"/>
      <c r="AD21" s="570"/>
      <c r="AE21" s="562"/>
      <c r="AF21" s="544"/>
    </row>
    <row r="22" spans="2:32" ht="14.7" thickBot="1" x14ac:dyDescent="0.6">
      <c r="B22" s="559"/>
      <c r="C22" s="566"/>
      <c r="D22" s="279" t="s">
        <v>9</v>
      </c>
      <c r="E22" s="266"/>
      <c r="F22" s="265"/>
      <c r="G22" s="266"/>
      <c r="H22" s="265"/>
      <c r="I22" s="266"/>
      <c r="J22" s="307"/>
      <c r="K22" s="327"/>
      <c r="L22" s="265"/>
      <c r="M22" s="266"/>
      <c r="N22" s="265"/>
      <c r="O22" s="339"/>
      <c r="P22" s="265"/>
      <c r="Q22" s="266"/>
      <c r="R22" s="307"/>
      <c r="S22" s="266"/>
      <c r="T22" s="265"/>
      <c r="U22" s="266">
        <v>0.3</v>
      </c>
      <c r="V22" s="265">
        <v>0.25</v>
      </c>
      <c r="W22" s="266"/>
      <c r="X22" s="307"/>
      <c r="Y22" s="339"/>
      <c r="Z22" s="265"/>
      <c r="AA22" s="266"/>
      <c r="AB22" s="307"/>
      <c r="AC22" s="568"/>
      <c r="AD22" s="571"/>
      <c r="AE22" s="562"/>
      <c r="AF22" s="544"/>
    </row>
    <row r="23" spans="2:32" ht="15" thickTop="1" thickBot="1" x14ac:dyDescent="0.6">
      <c r="B23" s="560"/>
      <c r="C23" s="224" t="s">
        <v>16</v>
      </c>
      <c r="D23" s="280" t="s">
        <v>16</v>
      </c>
      <c r="E23" s="33"/>
      <c r="F23" s="34"/>
      <c r="G23" s="33"/>
      <c r="H23" s="34"/>
      <c r="I23" s="33"/>
      <c r="J23" s="308"/>
      <c r="K23" s="328"/>
      <c r="L23" s="34"/>
      <c r="M23" s="33"/>
      <c r="N23" s="34"/>
      <c r="O23" s="340"/>
      <c r="P23" s="34"/>
      <c r="Q23" s="33"/>
      <c r="R23" s="308"/>
      <c r="S23" s="33"/>
      <c r="T23" s="34"/>
      <c r="U23" s="33"/>
      <c r="V23" s="34"/>
      <c r="W23" s="33"/>
      <c r="X23" s="308"/>
      <c r="Y23" s="340"/>
      <c r="Z23" s="34"/>
      <c r="AA23" s="33"/>
      <c r="AB23" s="308">
        <v>0.5</v>
      </c>
      <c r="AC23" s="352">
        <f>SUM(E23,G23,I23,K23,M23,O23,Q23,S23,U23,W23,Y23,AA23)</f>
        <v>0</v>
      </c>
      <c r="AD23" s="34">
        <f>SUM(F23,H23,J23,L23,N23,P23,R23,T23,V23,X23,Z23,AB23)</f>
        <v>0.5</v>
      </c>
      <c r="AE23" s="563"/>
      <c r="AF23" s="545"/>
    </row>
    <row r="24" spans="2:32" ht="14.5" customHeight="1" x14ac:dyDescent="0.55000000000000004">
      <c r="B24" s="506" t="s">
        <v>78</v>
      </c>
      <c r="C24" s="579" t="s">
        <v>12</v>
      </c>
      <c r="D24" s="281" t="s">
        <v>0</v>
      </c>
      <c r="E24" s="25">
        <v>0.94</v>
      </c>
      <c r="F24" s="23">
        <v>0.64500000000000002</v>
      </c>
      <c r="G24" s="25"/>
      <c r="H24" s="23"/>
      <c r="I24" s="25"/>
      <c r="J24" s="298"/>
      <c r="K24" s="317"/>
      <c r="L24" s="23"/>
      <c r="M24" s="25"/>
      <c r="N24" s="23"/>
      <c r="O24" s="317"/>
      <c r="P24" s="23"/>
      <c r="Q24" s="25"/>
      <c r="R24" s="298"/>
      <c r="S24" s="25"/>
      <c r="T24" s="23"/>
      <c r="U24" s="25"/>
      <c r="V24" s="23"/>
      <c r="W24" s="25"/>
      <c r="X24" s="298"/>
      <c r="Y24" s="317"/>
      <c r="Z24" s="23"/>
      <c r="AA24" s="25"/>
      <c r="AB24" s="343"/>
      <c r="AC24" s="556">
        <f>SUM(E24:E30,G24:G30,I24:I30,K24:K30,M24:M30,O24:O30,Q24:Q30,S24:S30,U24:U30,W24:W30,Y24:Y30,AA24:AA30)</f>
        <v>4.468</v>
      </c>
      <c r="AD24" s="581">
        <f>SUM(F24:F30,H24:H30,J24:J30,L24:L30,N24:N30,P24:P30,R24:R30,T24:T30,V24:V30,X24:X30,Z24:Z30,AB24:AB30)</f>
        <v>12.503808333333332</v>
      </c>
      <c r="AE24" s="548">
        <f>SUM(AC24:AC48)</f>
        <v>8.9373333333333331</v>
      </c>
      <c r="AF24" s="536">
        <f>SUM(AD24:AD48)</f>
        <v>13.003808333333332</v>
      </c>
    </row>
    <row r="25" spans="2:32" x14ac:dyDescent="0.55000000000000004">
      <c r="B25" s="507"/>
      <c r="C25" s="552"/>
      <c r="D25" s="282" t="s">
        <v>19</v>
      </c>
      <c r="E25" s="4"/>
      <c r="F25" s="3"/>
      <c r="G25" s="4"/>
      <c r="H25" s="3"/>
      <c r="I25" s="4"/>
      <c r="J25" s="299"/>
      <c r="K25" s="318"/>
      <c r="L25" s="3"/>
      <c r="M25" s="4">
        <v>1.73</v>
      </c>
      <c r="N25" s="3">
        <v>1.9995833333333333</v>
      </c>
      <c r="O25" s="318"/>
      <c r="P25" s="3"/>
      <c r="Q25" s="4"/>
      <c r="R25" s="299"/>
      <c r="S25" s="4"/>
      <c r="T25" s="3"/>
      <c r="U25" s="4"/>
      <c r="V25" s="3"/>
      <c r="W25" s="4"/>
      <c r="X25" s="299"/>
      <c r="Y25" s="318"/>
      <c r="Z25" s="3"/>
      <c r="AA25" s="4"/>
      <c r="AB25" s="344"/>
      <c r="AC25" s="553"/>
      <c r="AD25" s="554"/>
      <c r="AE25" s="549"/>
      <c r="AF25" s="551"/>
    </row>
    <row r="26" spans="2:32" x14ac:dyDescent="0.55000000000000004">
      <c r="B26" s="507"/>
      <c r="C26" s="552"/>
      <c r="D26" s="283" t="s">
        <v>66</v>
      </c>
      <c r="E26" s="4"/>
      <c r="F26" s="3"/>
      <c r="G26" s="4"/>
      <c r="H26" s="3"/>
      <c r="I26" s="4"/>
      <c r="J26" s="299"/>
      <c r="K26" s="318"/>
      <c r="L26" s="3"/>
      <c r="M26" s="4"/>
      <c r="N26" s="3"/>
      <c r="O26" s="318"/>
      <c r="P26" s="3">
        <v>1.1633333333333331</v>
      </c>
      <c r="Q26" s="4">
        <v>0.2</v>
      </c>
      <c r="R26" s="299">
        <v>1.1633333333333331</v>
      </c>
      <c r="S26" s="4"/>
      <c r="T26" s="3"/>
      <c r="U26" s="4"/>
      <c r="V26" s="3"/>
      <c r="W26" s="4"/>
      <c r="X26" s="299"/>
      <c r="Y26" s="318"/>
      <c r="Z26" s="3"/>
      <c r="AA26" s="4"/>
      <c r="AB26" s="344"/>
      <c r="AC26" s="553"/>
      <c r="AD26" s="554"/>
      <c r="AE26" s="549"/>
      <c r="AF26" s="551"/>
    </row>
    <row r="27" spans="2:32" x14ac:dyDescent="0.55000000000000004">
      <c r="B27" s="507"/>
      <c r="C27" s="552"/>
      <c r="D27" s="282" t="s">
        <v>54</v>
      </c>
      <c r="E27" s="4"/>
      <c r="F27" s="3"/>
      <c r="G27" s="4"/>
      <c r="H27" s="3"/>
      <c r="I27" s="4"/>
      <c r="J27" s="299"/>
      <c r="K27" s="318"/>
      <c r="L27" s="3"/>
      <c r="M27" s="4"/>
      <c r="N27" s="3"/>
      <c r="O27" s="318"/>
      <c r="P27" s="3"/>
      <c r="Q27" s="4">
        <v>0.04</v>
      </c>
      <c r="R27" s="299"/>
      <c r="S27" s="4"/>
      <c r="T27" s="3"/>
      <c r="U27" s="4"/>
      <c r="V27" s="3"/>
      <c r="W27" s="4"/>
      <c r="X27" s="299"/>
      <c r="Y27" s="318"/>
      <c r="Z27" s="3"/>
      <c r="AA27" s="4"/>
      <c r="AB27" s="344"/>
      <c r="AC27" s="553"/>
      <c r="AD27" s="554"/>
      <c r="AE27" s="549"/>
      <c r="AF27" s="551"/>
    </row>
    <row r="28" spans="2:32" x14ac:dyDescent="0.55000000000000004">
      <c r="B28" s="507"/>
      <c r="C28" s="552"/>
      <c r="D28" s="283" t="s">
        <v>67</v>
      </c>
      <c r="E28" s="4"/>
      <c r="F28" s="3"/>
      <c r="G28" s="4"/>
      <c r="H28" s="3"/>
      <c r="I28" s="4"/>
      <c r="J28" s="299"/>
      <c r="K28" s="318"/>
      <c r="L28" s="3"/>
      <c r="M28" s="4"/>
      <c r="N28" s="3"/>
      <c r="O28" s="318"/>
      <c r="P28" s="3"/>
      <c r="Q28" s="4"/>
      <c r="R28" s="299"/>
      <c r="S28" s="4"/>
      <c r="T28" s="3"/>
      <c r="U28" s="4"/>
      <c r="V28" s="3"/>
      <c r="W28" s="4">
        <v>0.13</v>
      </c>
      <c r="X28" s="299">
        <v>0.65562500000000001</v>
      </c>
      <c r="Y28" s="318"/>
      <c r="Z28" s="3"/>
      <c r="AA28" s="4"/>
      <c r="AB28" s="344"/>
      <c r="AC28" s="553"/>
      <c r="AD28" s="554"/>
      <c r="AE28" s="549"/>
      <c r="AF28" s="551"/>
    </row>
    <row r="29" spans="2:32" x14ac:dyDescent="0.55000000000000004">
      <c r="B29" s="507"/>
      <c r="C29" s="552"/>
      <c r="D29" s="282" t="s">
        <v>22</v>
      </c>
      <c r="E29" s="4"/>
      <c r="F29" s="3"/>
      <c r="G29" s="4"/>
      <c r="H29" s="3"/>
      <c r="I29" s="4"/>
      <c r="J29" s="299"/>
      <c r="K29" s="318"/>
      <c r="L29" s="3"/>
      <c r="M29" s="4"/>
      <c r="N29" s="3"/>
      <c r="O29" s="318"/>
      <c r="P29" s="3"/>
      <c r="Q29" s="4"/>
      <c r="R29" s="299"/>
      <c r="S29" s="4">
        <v>0.628</v>
      </c>
      <c r="T29" s="3">
        <v>2.7273333333333332</v>
      </c>
      <c r="U29" s="4"/>
      <c r="V29" s="3"/>
      <c r="W29" s="4"/>
      <c r="X29" s="299"/>
      <c r="Y29" s="318"/>
      <c r="Z29" s="3"/>
      <c r="AA29" s="4"/>
      <c r="AB29" s="344"/>
      <c r="AC29" s="553"/>
      <c r="AD29" s="554"/>
      <c r="AE29" s="549"/>
      <c r="AF29" s="551"/>
    </row>
    <row r="30" spans="2:32" ht="14.7" thickBot="1" x14ac:dyDescent="0.6">
      <c r="B30" s="507"/>
      <c r="C30" s="580"/>
      <c r="D30" s="284" t="s">
        <v>23</v>
      </c>
      <c r="E30" s="10"/>
      <c r="F30" s="9"/>
      <c r="G30" s="10"/>
      <c r="H30" s="9"/>
      <c r="I30" s="10"/>
      <c r="J30" s="300"/>
      <c r="K30" s="319"/>
      <c r="L30" s="9"/>
      <c r="M30" s="10"/>
      <c r="N30" s="9"/>
      <c r="O30" s="319"/>
      <c r="P30" s="9"/>
      <c r="Q30" s="10"/>
      <c r="R30" s="300"/>
      <c r="S30" s="10"/>
      <c r="T30" s="9"/>
      <c r="U30" s="10"/>
      <c r="V30" s="9"/>
      <c r="W30" s="10">
        <v>0.8</v>
      </c>
      <c r="X30" s="300">
        <v>4.1496000000000004</v>
      </c>
      <c r="Y30" s="319"/>
      <c r="Z30" s="9"/>
      <c r="AA30" s="10"/>
      <c r="AB30" s="345"/>
      <c r="AC30" s="533"/>
      <c r="AD30" s="535"/>
      <c r="AE30" s="549"/>
      <c r="AF30" s="551"/>
    </row>
    <row r="31" spans="2:32" ht="15" thickTop="1" thickBot="1" x14ac:dyDescent="0.6">
      <c r="B31" s="507"/>
      <c r="C31" s="26" t="s">
        <v>17</v>
      </c>
      <c r="D31" s="285" t="s">
        <v>69</v>
      </c>
      <c r="E31" s="20"/>
      <c r="F31" s="21"/>
      <c r="G31" s="20"/>
      <c r="H31" s="21"/>
      <c r="I31" s="20"/>
      <c r="J31" s="309"/>
      <c r="K31" s="329"/>
      <c r="L31" s="21"/>
      <c r="M31" s="20"/>
      <c r="N31" s="21"/>
      <c r="O31" s="329"/>
      <c r="P31" s="21"/>
      <c r="Q31" s="20"/>
      <c r="R31" s="309"/>
      <c r="S31" s="20"/>
      <c r="T31" s="21"/>
      <c r="U31" s="20"/>
      <c r="V31" s="21"/>
      <c r="W31" s="20"/>
      <c r="X31" s="309"/>
      <c r="Y31" s="329">
        <v>1.4893333333333334</v>
      </c>
      <c r="Z31" s="21"/>
      <c r="AA31" s="20"/>
      <c r="AB31" s="309"/>
      <c r="AC31" s="329">
        <f>SUM(E31,G31,I31,K31,M31,O31,Q31,S31,U31,W31,Y31,AA31)</f>
        <v>1.4893333333333334</v>
      </c>
      <c r="AD31" s="21">
        <f>SUM(F31,H31,J31,L31,N31,P31,R31,T31,V31,X31,Z31,AB31)</f>
        <v>0</v>
      </c>
      <c r="AE31" s="549"/>
      <c r="AF31" s="551"/>
    </row>
    <row r="32" spans="2:32" ht="14.7" thickTop="1" x14ac:dyDescent="0.55000000000000004">
      <c r="B32" s="507"/>
      <c r="C32" s="546" t="s">
        <v>15</v>
      </c>
      <c r="D32" s="286" t="s">
        <v>43</v>
      </c>
      <c r="E32" s="47">
        <v>0.2</v>
      </c>
      <c r="F32" s="46"/>
      <c r="G32" s="47"/>
      <c r="H32" s="46"/>
      <c r="I32" s="47"/>
      <c r="J32" s="310"/>
      <c r="K32" s="330"/>
      <c r="L32" s="46"/>
      <c r="M32" s="47"/>
      <c r="N32" s="46"/>
      <c r="O32" s="330"/>
      <c r="P32" s="46"/>
      <c r="Q32" s="47"/>
      <c r="R32" s="310"/>
      <c r="S32" s="47"/>
      <c r="T32" s="46"/>
      <c r="U32" s="47"/>
      <c r="V32" s="46"/>
      <c r="W32" s="47"/>
      <c r="X32" s="310"/>
      <c r="Y32" s="330"/>
      <c r="Z32" s="46"/>
      <c r="AA32" s="47"/>
      <c r="AB32" s="310"/>
      <c r="AC32" s="532">
        <f>SUM(E32:E45,G32:G45,I32:I45,K32:K45,M32:M45,O32:O45,Q32:Q45,S32:S45,U32:U45,W32:W45,Y32:Y45,AA32:AA45)</f>
        <v>2.78</v>
      </c>
      <c r="AD32" s="534">
        <f>SUM(F32:F45,H32:H45,J32:J45,L32:L45,N32:N45,P32:P45,R32:R45,T32:T45,V32:V45,X32:X45,Z32:Z45,AB32:AB45)</f>
        <v>0.5</v>
      </c>
      <c r="AE32" s="549"/>
      <c r="AF32" s="551"/>
    </row>
    <row r="33" spans="2:32" x14ac:dyDescent="0.55000000000000004">
      <c r="B33" s="507"/>
      <c r="C33" s="552"/>
      <c r="D33" s="271" t="s">
        <v>42</v>
      </c>
      <c r="E33" s="4"/>
      <c r="F33" s="3"/>
      <c r="G33" s="4"/>
      <c r="H33" s="3"/>
      <c r="I33" s="4"/>
      <c r="J33" s="299"/>
      <c r="K33" s="318"/>
      <c r="L33" s="3"/>
      <c r="M33" s="4">
        <v>0.6</v>
      </c>
      <c r="N33" s="3"/>
      <c r="O33" s="318"/>
      <c r="P33" s="3"/>
      <c r="Q33" s="4"/>
      <c r="R33" s="299"/>
      <c r="S33" s="4"/>
      <c r="T33" s="3"/>
      <c r="U33" s="4"/>
      <c r="V33" s="3"/>
      <c r="W33" s="4"/>
      <c r="X33" s="299"/>
      <c r="Y33" s="318"/>
      <c r="Z33" s="3"/>
      <c r="AA33" s="4"/>
      <c r="AB33" s="299"/>
      <c r="AC33" s="553"/>
      <c r="AD33" s="554"/>
      <c r="AE33" s="549"/>
      <c r="AF33" s="551"/>
    </row>
    <row r="34" spans="2:32" x14ac:dyDescent="0.55000000000000004">
      <c r="B34" s="507"/>
      <c r="C34" s="552"/>
      <c r="D34" s="271" t="s">
        <v>44</v>
      </c>
      <c r="E34" s="4">
        <v>0.05</v>
      </c>
      <c r="F34" s="3"/>
      <c r="G34" s="4"/>
      <c r="H34" s="3"/>
      <c r="I34" s="4"/>
      <c r="J34" s="299"/>
      <c r="K34" s="318"/>
      <c r="L34" s="3"/>
      <c r="M34" s="4"/>
      <c r="N34" s="3"/>
      <c r="O34" s="318"/>
      <c r="P34" s="3"/>
      <c r="Q34" s="4"/>
      <c r="R34" s="299"/>
      <c r="S34" s="4"/>
      <c r="T34" s="3"/>
      <c r="U34" s="4"/>
      <c r="V34" s="3"/>
      <c r="W34" s="4"/>
      <c r="X34" s="299"/>
      <c r="Y34" s="318"/>
      <c r="Z34" s="3"/>
      <c r="AA34" s="4"/>
      <c r="AB34" s="299"/>
      <c r="AC34" s="553"/>
      <c r="AD34" s="554"/>
      <c r="AE34" s="549"/>
      <c r="AF34" s="551"/>
    </row>
    <row r="35" spans="2:32" x14ac:dyDescent="0.55000000000000004">
      <c r="B35" s="507"/>
      <c r="C35" s="552"/>
      <c r="D35" s="274" t="s">
        <v>45</v>
      </c>
      <c r="E35" s="4">
        <v>0.06</v>
      </c>
      <c r="F35" s="3"/>
      <c r="G35" s="4"/>
      <c r="H35" s="3"/>
      <c r="I35" s="4"/>
      <c r="J35" s="299"/>
      <c r="K35" s="318"/>
      <c r="L35" s="3"/>
      <c r="M35" s="4"/>
      <c r="N35" s="3"/>
      <c r="O35" s="318"/>
      <c r="P35" s="3"/>
      <c r="Q35" s="4"/>
      <c r="R35" s="299"/>
      <c r="S35" s="4"/>
      <c r="T35" s="3"/>
      <c r="U35" s="4"/>
      <c r="V35" s="3"/>
      <c r="W35" s="4"/>
      <c r="X35" s="299"/>
      <c r="Y35" s="318"/>
      <c r="Z35" s="3"/>
      <c r="AA35" s="4"/>
      <c r="AB35" s="299"/>
      <c r="AC35" s="553"/>
      <c r="AD35" s="554"/>
      <c r="AE35" s="549"/>
      <c r="AF35" s="551"/>
    </row>
    <row r="36" spans="2:32" x14ac:dyDescent="0.55000000000000004">
      <c r="B36" s="507"/>
      <c r="C36" s="552"/>
      <c r="D36" s="274" t="s">
        <v>55</v>
      </c>
      <c r="E36" s="4">
        <v>0.03</v>
      </c>
      <c r="F36" s="3"/>
      <c r="G36" s="4"/>
      <c r="H36" s="3"/>
      <c r="I36" s="4"/>
      <c r="J36" s="299"/>
      <c r="K36" s="318"/>
      <c r="L36" s="3"/>
      <c r="M36" s="4">
        <v>0.03</v>
      </c>
      <c r="N36" s="3"/>
      <c r="O36" s="318"/>
      <c r="P36" s="3"/>
      <c r="Q36" s="4"/>
      <c r="R36" s="299"/>
      <c r="S36" s="4"/>
      <c r="T36" s="3"/>
      <c r="U36" s="4"/>
      <c r="V36" s="3"/>
      <c r="W36" s="4"/>
      <c r="X36" s="299"/>
      <c r="Y36" s="318"/>
      <c r="Z36" s="3"/>
      <c r="AA36" s="4"/>
      <c r="AB36" s="299"/>
      <c r="AC36" s="553"/>
      <c r="AD36" s="554"/>
      <c r="AE36" s="549"/>
      <c r="AF36" s="551"/>
    </row>
    <row r="37" spans="2:32" x14ac:dyDescent="0.55000000000000004">
      <c r="B37" s="507"/>
      <c r="C37" s="552"/>
      <c r="D37" s="274" t="s">
        <v>14</v>
      </c>
      <c r="E37" s="4">
        <v>0.15</v>
      </c>
      <c r="F37" s="3"/>
      <c r="G37" s="4"/>
      <c r="H37" s="3"/>
      <c r="I37" s="4"/>
      <c r="J37" s="299"/>
      <c r="K37" s="318"/>
      <c r="L37" s="3"/>
      <c r="M37" s="4"/>
      <c r="N37" s="3"/>
      <c r="O37" s="318"/>
      <c r="P37" s="3"/>
      <c r="Q37" s="4"/>
      <c r="R37" s="299"/>
      <c r="S37" s="4"/>
      <c r="T37" s="3"/>
      <c r="U37" s="4"/>
      <c r="V37" s="3"/>
      <c r="W37" s="4"/>
      <c r="X37" s="299"/>
      <c r="Y37" s="318"/>
      <c r="Z37" s="3"/>
      <c r="AA37" s="4"/>
      <c r="AB37" s="299"/>
      <c r="AC37" s="553"/>
      <c r="AD37" s="554"/>
      <c r="AE37" s="549"/>
      <c r="AF37" s="551"/>
    </row>
    <row r="38" spans="2:32" x14ac:dyDescent="0.55000000000000004">
      <c r="B38" s="507"/>
      <c r="C38" s="552"/>
      <c r="D38" s="271" t="s">
        <v>46</v>
      </c>
      <c r="E38" s="4"/>
      <c r="F38" s="3"/>
      <c r="G38" s="4"/>
      <c r="H38" s="3"/>
      <c r="I38" s="4"/>
      <c r="J38" s="299"/>
      <c r="K38" s="318"/>
      <c r="L38" s="3"/>
      <c r="M38" s="4"/>
      <c r="N38" s="3"/>
      <c r="O38" s="318"/>
      <c r="P38" s="3"/>
      <c r="Q38" s="4"/>
      <c r="R38" s="299"/>
      <c r="S38" s="4"/>
      <c r="T38" s="3"/>
      <c r="U38" s="4">
        <v>0.05</v>
      </c>
      <c r="V38" s="3">
        <v>0.30000000000000004</v>
      </c>
      <c r="W38" s="4"/>
      <c r="X38" s="299"/>
      <c r="Y38" s="318"/>
      <c r="Z38" s="3"/>
      <c r="AA38" s="4"/>
      <c r="AB38" s="299"/>
      <c r="AC38" s="553"/>
      <c r="AD38" s="554"/>
      <c r="AE38" s="549"/>
      <c r="AF38" s="551"/>
    </row>
    <row r="39" spans="2:32" ht="14.65" customHeight="1" x14ac:dyDescent="0.55000000000000004">
      <c r="B39" s="507"/>
      <c r="C39" s="552"/>
      <c r="D39" s="271" t="s">
        <v>56</v>
      </c>
      <c r="E39" s="4"/>
      <c r="F39" s="3"/>
      <c r="G39" s="4"/>
      <c r="H39" s="3"/>
      <c r="I39" s="4"/>
      <c r="J39" s="299"/>
      <c r="K39" s="318"/>
      <c r="L39" s="3"/>
      <c r="M39" s="4"/>
      <c r="N39" s="3"/>
      <c r="O39" s="318"/>
      <c r="P39" s="3"/>
      <c r="Q39" s="4"/>
      <c r="R39" s="299"/>
      <c r="S39" s="4">
        <v>0.1</v>
      </c>
      <c r="T39" s="3"/>
      <c r="U39" s="4"/>
      <c r="V39" s="3"/>
      <c r="W39" s="4"/>
      <c r="X39" s="299"/>
      <c r="Y39" s="318"/>
      <c r="Z39" s="3"/>
      <c r="AA39" s="4"/>
      <c r="AB39" s="299"/>
      <c r="AC39" s="553"/>
      <c r="AD39" s="554"/>
      <c r="AE39" s="549"/>
      <c r="AF39" s="551"/>
    </row>
    <row r="40" spans="2:32" x14ac:dyDescent="0.55000000000000004">
      <c r="B40" s="507"/>
      <c r="C40" s="552"/>
      <c r="D40" s="271" t="s">
        <v>47</v>
      </c>
      <c r="E40" s="4"/>
      <c r="F40" s="3"/>
      <c r="G40" s="4"/>
      <c r="H40" s="3"/>
      <c r="I40" s="4"/>
      <c r="J40" s="299"/>
      <c r="K40" s="318"/>
      <c r="L40" s="3"/>
      <c r="M40" s="4"/>
      <c r="N40" s="3"/>
      <c r="O40" s="318"/>
      <c r="P40" s="3"/>
      <c r="Q40" s="4"/>
      <c r="R40" s="299"/>
      <c r="S40" s="4">
        <v>0.61</v>
      </c>
      <c r="T40" s="3"/>
      <c r="U40" s="4"/>
      <c r="V40" s="3"/>
      <c r="W40" s="4"/>
      <c r="X40" s="299"/>
      <c r="Y40" s="318"/>
      <c r="Z40" s="3"/>
      <c r="AA40" s="4"/>
      <c r="AB40" s="299"/>
      <c r="AC40" s="553"/>
      <c r="AD40" s="554"/>
      <c r="AE40" s="549"/>
      <c r="AF40" s="551"/>
    </row>
    <row r="41" spans="2:32" x14ac:dyDescent="0.55000000000000004">
      <c r="B41" s="507"/>
      <c r="C41" s="552"/>
      <c r="D41" s="287" t="s">
        <v>70</v>
      </c>
      <c r="E41" s="4"/>
      <c r="F41" s="3"/>
      <c r="G41" s="2"/>
      <c r="H41" s="3"/>
      <c r="I41" s="2"/>
      <c r="J41" s="299"/>
      <c r="K41" s="318"/>
      <c r="L41" s="3"/>
      <c r="M41" s="2">
        <v>0.05</v>
      </c>
      <c r="N41" s="3"/>
      <c r="O41" s="318"/>
      <c r="P41" s="3"/>
      <c r="Q41" s="2"/>
      <c r="R41" s="299"/>
      <c r="S41" s="4"/>
      <c r="T41" s="3"/>
      <c r="U41" s="2"/>
      <c r="V41" s="3"/>
      <c r="W41" s="2"/>
      <c r="X41" s="299"/>
      <c r="Y41" s="318"/>
      <c r="Z41" s="3"/>
      <c r="AA41" s="2"/>
      <c r="AB41" s="299"/>
      <c r="AC41" s="553"/>
      <c r="AD41" s="554"/>
      <c r="AE41" s="549"/>
      <c r="AF41" s="551"/>
    </row>
    <row r="42" spans="2:32" x14ac:dyDescent="0.55000000000000004">
      <c r="B42" s="507"/>
      <c r="C42" s="552"/>
      <c r="D42" s="288" t="s">
        <v>58</v>
      </c>
      <c r="E42" s="4"/>
      <c r="F42" s="3"/>
      <c r="G42" s="2"/>
      <c r="H42" s="3"/>
      <c r="I42" s="2"/>
      <c r="J42" s="299"/>
      <c r="K42" s="318"/>
      <c r="L42" s="3"/>
      <c r="M42" s="2">
        <v>0.1</v>
      </c>
      <c r="N42" s="3"/>
      <c r="O42" s="318"/>
      <c r="P42" s="3"/>
      <c r="Q42" s="2"/>
      <c r="R42" s="299"/>
      <c r="S42" s="4"/>
      <c r="T42" s="3"/>
      <c r="U42" s="2"/>
      <c r="V42" s="3"/>
      <c r="W42" s="2"/>
      <c r="X42" s="299"/>
      <c r="Y42" s="318"/>
      <c r="Z42" s="3"/>
      <c r="AA42" s="2"/>
      <c r="AB42" s="299"/>
      <c r="AC42" s="553"/>
      <c r="AD42" s="554"/>
      <c r="AE42" s="549"/>
      <c r="AF42" s="551"/>
    </row>
    <row r="43" spans="2:32" x14ac:dyDescent="0.55000000000000004">
      <c r="B43" s="507"/>
      <c r="C43" s="552"/>
      <c r="D43" s="287" t="s">
        <v>71</v>
      </c>
      <c r="E43" s="4"/>
      <c r="F43" s="3"/>
      <c r="G43" s="2"/>
      <c r="H43" s="3"/>
      <c r="I43" s="2"/>
      <c r="J43" s="299"/>
      <c r="K43" s="318"/>
      <c r="L43" s="3"/>
      <c r="M43" s="2">
        <v>0.15</v>
      </c>
      <c r="N43" s="3"/>
      <c r="O43" s="318"/>
      <c r="P43" s="3"/>
      <c r="Q43" s="2"/>
      <c r="R43" s="299"/>
      <c r="S43" s="4"/>
      <c r="T43" s="3"/>
      <c r="U43" s="2"/>
      <c r="V43" s="3"/>
      <c r="W43" s="2"/>
      <c r="X43" s="299"/>
      <c r="Y43" s="318"/>
      <c r="Z43" s="3"/>
      <c r="AA43" s="2"/>
      <c r="AB43" s="299"/>
      <c r="AC43" s="553"/>
      <c r="AD43" s="554"/>
      <c r="AE43" s="549"/>
      <c r="AF43" s="551"/>
    </row>
    <row r="44" spans="2:32" x14ac:dyDescent="0.55000000000000004">
      <c r="B44" s="507"/>
      <c r="C44" s="552"/>
      <c r="D44" s="271" t="s">
        <v>60</v>
      </c>
      <c r="E44" s="4"/>
      <c r="F44" s="3"/>
      <c r="G44" s="2"/>
      <c r="H44" s="3"/>
      <c r="I44" s="2"/>
      <c r="J44" s="299"/>
      <c r="K44" s="318"/>
      <c r="L44" s="3"/>
      <c r="M44" s="2"/>
      <c r="N44" s="3"/>
      <c r="O44" s="318">
        <v>0.5</v>
      </c>
      <c r="P44" s="3"/>
      <c r="Q44" s="2"/>
      <c r="R44" s="299"/>
      <c r="S44" s="4"/>
      <c r="T44" s="3"/>
      <c r="U44" s="2"/>
      <c r="V44" s="3"/>
      <c r="W44" s="2"/>
      <c r="X44" s="299"/>
      <c r="Y44" s="318"/>
      <c r="Z44" s="3"/>
      <c r="AA44" s="2"/>
      <c r="AB44" s="299"/>
      <c r="AC44" s="553"/>
      <c r="AD44" s="554"/>
      <c r="AE44" s="549"/>
      <c r="AF44" s="551"/>
    </row>
    <row r="45" spans="2:32" ht="14.7" thickBot="1" x14ac:dyDescent="0.6">
      <c r="B45" s="507"/>
      <c r="C45" s="552"/>
      <c r="D45" s="289" t="s">
        <v>61</v>
      </c>
      <c r="E45" s="10"/>
      <c r="F45" s="9"/>
      <c r="G45" s="8"/>
      <c r="H45" s="9"/>
      <c r="I45" s="8"/>
      <c r="J45" s="300"/>
      <c r="K45" s="319"/>
      <c r="L45" s="9"/>
      <c r="M45" s="8"/>
      <c r="N45" s="9"/>
      <c r="O45" s="319"/>
      <c r="P45" s="9"/>
      <c r="Q45" s="8"/>
      <c r="R45" s="300"/>
      <c r="S45" s="10"/>
      <c r="T45" s="9"/>
      <c r="U45" s="8">
        <v>0.1</v>
      </c>
      <c r="V45" s="9">
        <v>0.19999999999999996</v>
      </c>
      <c r="W45" s="8"/>
      <c r="X45" s="300"/>
      <c r="Y45" s="319"/>
      <c r="Z45" s="9"/>
      <c r="AA45" s="8"/>
      <c r="AB45" s="300"/>
      <c r="AC45" s="553"/>
      <c r="AD45" s="554"/>
      <c r="AE45" s="549"/>
      <c r="AF45" s="551"/>
    </row>
    <row r="46" spans="2:32" ht="14.7" thickTop="1" x14ac:dyDescent="0.55000000000000004">
      <c r="B46" s="507"/>
      <c r="C46" s="546" t="s">
        <v>62</v>
      </c>
      <c r="D46" s="290" t="s">
        <v>63</v>
      </c>
      <c r="E46" s="258">
        <v>0.1</v>
      </c>
      <c r="F46" s="15"/>
      <c r="G46" s="14"/>
      <c r="H46" s="15"/>
      <c r="I46" s="14"/>
      <c r="J46" s="302"/>
      <c r="K46" s="321"/>
      <c r="L46" s="15"/>
      <c r="M46" s="14">
        <v>0.1</v>
      </c>
      <c r="N46" s="15"/>
      <c r="O46" s="321"/>
      <c r="P46" s="15"/>
      <c r="Q46" s="14"/>
      <c r="R46" s="302"/>
      <c r="S46" s="258"/>
      <c r="T46" s="15"/>
      <c r="U46" s="14"/>
      <c r="V46" s="15"/>
      <c r="W46" s="14"/>
      <c r="X46" s="302"/>
      <c r="Y46" s="321"/>
      <c r="Z46" s="15"/>
      <c r="AA46" s="14"/>
      <c r="AB46" s="302"/>
      <c r="AC46" s="532">
        <f>SUM(E46:E47,G46:G47,I46:I47,K46:K47,M46:M47,O46:O47,Q46:Q47,S46:S47,U46:U47,W46:W47,Y46:Y47,AA46:AA47)</f>
        <v>0.2</v>
      </c>
      <c r="AD46" s="534">
        <f>SUM(F46:F47,H46:H47,J46:J47,L46:L47,N46:N47,P46:P47,R46:R47,T46:T47,V46:V47,X46:X47,Z46:Z47,AB46:AB47)</f>
        <v>0</v>
      </c>
      <c r="AE46" s="549"/>
      <c r="AF46" s="551"/>
    </row>
    <row r="47" spans="2:32" ht="14.7" thickBot="1" x14ac:dyDescent="0.6">
      <c r="B47" s="507"/>
      <c r="C47" s="547"/>
      <c r="D47" s="291" t="s">
        <v>73</v>
      </c>
      <c r="E47" s="269"/>
      <c r="F47" s="54"/>
      <c r="G47" s="267"/>
      <c r="H47" s="54"/>
      <c r="I47" s="267"/>
      <c r="J47" s="311"/>
      <c r="K47" s="331"/>
      <c r="L47" s="54"/>
      <c r="M47" s="267"/>
      <c r="N47" s="54"/>
      <c r="O47" s="331"/>
      <c r="P47" s="54"/>
      <c r="Q47" s="267"/>
      <c r="R47" s="311"/>
      <c r="S47" s="269"/>
      <c r="T47" s="54"/>
      <c r="U47" s="267"/>
      <c r="V47" s="54"/>
      <c r="W47" s="267"/>
      <c r="X47" s="311"/>
      <c r="Y47" s="331"/>
      <c r="Z47" s="54"/>
      <c r="AA47" s="267"/>
      <c r="AB47" s="346"/>
      <c r="AC47" s="533"/>
      <c r="AD47" s="535"/>
      <c r="AE47" s="549"/>
      <c r="AF47" s="551"/>
    </row>
    <row r="48" spans="2:32" ht="15" thickTop="1" thickBot="1" x14ac:dyDescent="0.6">
      <c r="B48" s="508"/>
      <c r="C48" s="253" t="s">
        <v>16</v>
      </c>
      <c r="D48" s="273" t="s">
        <v>16</v>
      </c>
      <c r="E48" s="256"/>
      <c r="F48" s="17"/>
      <c r="G48" s="256"/>
      <c r="H48" s="17"/>
      <c r="I48" s="256"/>
      <c r="J48" s="301"/>
      <c r="K48" s="320"/>
      <c r="L48" s="17"/>
      <c r="M48" s="256"/>
      <c r="N48" s="17"/>
      <c r="O48" s="320"/>
      <c r="P48" s="17"/>
      <c r="Q48" s="256"/>
      <c r="R48" s="301"/>
      <c r="S48" s="256"/>
      <c r="T48" s="17"/>
      <c r="U48" s="256"/>
      <c r="V48" s="17"/>
      <c r="W48" s="256"/>
      <c r="X48" s="301"/>
      <c r="Y48" s="320"/>
      <c r="Z48" s="17"/>
      <c r="AA48" s="256"/>
      <c r="AB48" s="301"/>
      <c r="AC48" s="349">
        <f>SUM(E48,G48,I48,K48,M48,O48,Q48,S48,U48,W48,Y48,AA48)</f>
        <v>0</v>
      </c>
      <c r="AD48" s="158">
        <f>SUM(F48,H48,J48,L48,N48,P48,R48,T48,V48,X48,Z48,AB48)</f>
        <v>0</v>
      </c>
      <c r="AE48" s="550"/>
      <c r="AF48" s="537"/>
    </row>
    <row r="49" spans="2:32" x14ac:dyDescent="0.55000000000000004">
      <c r="B49" s="572" t="s">
        <v>25</v>
      </c>
      <c r="C49" s="575" t="s">
        <v>49</v>
      </c>
      <c r="D49" s="292" t="s">
        <v>50</v>
      </c>
      <c r="E49" s="242"/>
      <c r="F49" s="241"/>
      <c r="G49" s="240"/>
      <c r="H49" s="237"/>
      <c r="I49" s="240"/>
      <c r="J49" s="312"/>
      <c r="K49" s="332"/>
      <c r="L49" s="241"/>
      <c r="M49" s="240"/>
      <c r="N49" s="237"/>
      <c r="O49" s="332"/>
      <c r="P49" s="241"/>
      <c r="Q49" s="242"/>
      <c r="R49" s="312"/>
      <c r="S49" s="242"/>
      <c r="T49" s="241"/>
      <c r="U49" s="240"/>
      <c r="V49" s="237"/>
      <c r="W49" s="240"/>
      <c r="X49" s="312"/>
      <c r="Y49" s="332">
        <f>1.4/4</f>
        <v>0.35</v>
      </c>
      <c r="Z49" s="240"/>
      <c r="AA49" s="240"/>
      <c r="AB49" s="312"/>
      <c r="AC49" s="572">
        <f>SUM(E49:E52,G49:G52,I49:I52,K49:K52,M49:M52,O49:O52,Q49:Q52,S49:S52,U49:U52,W49:W52,Y49:Y52,AA49:AA52)</f>
        <v>1.4</v>
      </c>
      <c r="AD49" s="468">
        <f>SUM(F49:F52,H49:H52,J49:J52,L49:L52,N49:N52,P49:P52,R49:R52,T49:T52,V49:V52,X49:X52,Z49:Z52,AB49:AB52)</f>
        <v>0</v>
      </c>
      <c r="AE49" s="471">
        <f>SUM(AC49:AC53)</f>
        <v>1.4</v>
      </c>
      <c r="AF49" s="530">
        <f>SUM(AD49:AD53)</f>
        <v>0.6</v>
      </c>
    </row>
    <row r="50" spans="2:32" x14ac:dyDescent="0.55000000000000004">
      <c r="B50" s="573"/>
      <c r="C50" s="576"/>
      <c r="D50" s="293" t="s">
        <v>51</v>
      </c>
      <c r="E50" s="238"/>
      <c r="F50" s="237"/>
      <c r="G50" s="236"/>
      <c r="H50" s="237"/>
      <c r="I50" s="236"/>
      <c r="J50" s="313"/>
      <c r="K50" s="333"/>
      <c r="L50" s="237"/>
      <c r="M50" s="236"/>
      <c r="N50" s="237"/>
      <c r="O50" s="333"/>
      <c r="P50" s="237"/>
      <c r="Q50" s="238"/>
      <c r="R50" s="313"/>
      <c r="S50" s="238"/>
      <c r="T50" s="237"/>
      <c r="U50" s="236"/>
      <c r="V50" s="237"/>
      <c r="W50" s="236"/>
      <c r="X50" s="313"/>
      <c r="Y50" s="333">
        <f>1.4/4</f>
        <v>0.35</v>
      </c>
      <c r="Z50" s="236"/>
      <c r="AA50" s="236"/>
      <c r="AB50" s="313"/>
      <c r="AC50" s="573"/>
      <c r="AD50" s="469"/>
      <c r="AE50" s="472"/>
      <c r="AF50" s="531"/>
    </row>
    <row r="51" spans="2:32" x14ac:dyDescent="0.55000000000000004">
      <c r="B51" s="573"/>
      <c r="C51" s="576"/>
      <c r="D51" s="293" t="s">
        <v>52</v>
      </c>
      <c r="E51" s="238"/>
      <c r="F51" s="237"/>
      <c r="G51" s="236"/>
      <c r="H51" s="237"/>
      <c r="I51" s="236"/>
      <c r="J51" s="313"/>
      <c r="K51" s="333"/>
      <c r="L51" s="237"/>
      <c r="M51" s="236"/>
      <c r="N51" s="237"/>
      <c r="O51" s="333"/>
      <c r="P51" s="237"/>
      <c r="Q51" s="238"/>
      <c r="R51" s="313"/>
      <c r="S51" s="238"/>
      <c r="T51" s="237"/>
      <c r="U51" s="236"/>
      <c r="V51" s="237"/>
      <c r="W51" s="236"/>
      <c r="X51" s="313"/>
      <c r="Y51" s="333">
        <f>1.4/4</f>
        <v>0.35</v>
      </c>
      <c r="Z51" s="236"/>
      <c r="AA51" s="236"/>
      <c r="AB51" s="313"/>
      <c r="AC51" s="573"/>
      <c r="AD51" s="469"/>
      <c r="AE51" s="472"/>
      <c r="AF51" s="531"/>
    </row>
    <row r="52" spans="2:32" ht="14.7" thickBot="1" x14ac:dyDescent="0.6">
      <c r="B52" s="573"/>
      <c r="C52" s="577"/>
      <c r="D52" s="294" t="s">
        <v>53</v>
      </c>
      <c r="E52" s="246"/>
      <c r="F52" s="244"/>
      <c r="G52" s="243"/>
      <c r="H52" s="244"/>
      <c r="I52" s="243"/>
      <c r="J52" s="314"/>
      <c r="K52" s="334"/>
      <c r="L52" s="244"/>
      <c r="M52" s="243"/>
      <c r="N52" s="244"/>
      <c r="O52" s="334"/>
      <c r="P52" s="245"/>
      <c r="Q52" s="246"/>
      <c r="R52" s="341"/>
      <c r="S52" s="246"/>
      <c r="T52" s="244"/>
      <c r="U52" s="243"/>
      <c r="V52" s="244"/>
      <c r="W52" s="243"/>
      <c r="X52" s="314"/>
      <c r="Y52" s="334">
        <f>1.4/4</f>
        <v>0.35</v>
      </c>
      <c r="Z52" s="243"/>
      <c r="AA52" s="243"/>
      <c r="AB52" s="341"/>
      <c r="AC52" s="578"/>
      <c r="AD52" s="470"/>
      <c r="AE52" s="472"/>
      <c r="AF52" s="531"/>
    </row>
    <row r="53" spans="2:32" ht="15" thickTop="1" thickBot="1" x14ac:dyDescent="0.6">
      <c r="B53" s="574"/>
      <c r="C53" s="234" t="s">
        <v>48</v>
      </c>
      <c r="D53" s="295" t="s">
        <v>48</v>
      </c>
      <c r="E53" s="235"/>
      <c r="F53" s="239"/>
      <c r="G53" s="234"/>
      <c r="H53" s="247"/>
      <c r="I53" s="234"/>
      <c r="J53" s="315"/>
      <c r="K53" s="335"/>
      <c r="L53" s="239"/>
      <c r="M53" s="234"/>
      <c r="N53" s="247"/>
      <c r="O53" s="335"/>
      <c r="P53" s="239"/>
      <c r="Q53" s="235"/>
      <c r="R53" s="315"/>
      <c r="S53" s="235"/>
      <c r="T53" s="239"/>
      <c r="U53" s="234"/>
      <c r="V53" s="247"/>
      <c r="W53" s="234"/>
      <c r="X53" s="315"/>
      <c r="Y53" s="335"/>
      <c r="Z53" s="234">
        <v>0.6</v>
      </c>
      <c r="AA53" s="234"/>
      <c r="AB53" s="315"/>
      <c r="AC53" s="335">
        <f>SUM(E53,G53,I53,K53,M53,O53,Q53,S53,U53,W53,Y53,AA53)</f>
        <v>0</v>
      </c>
      <c r="AD53" s="239">
        <f>SUM(F53,H53,J53,L53,N53,P53,R53,T53,V53,X53,Z53,AB53)</f>
        <v>0.6</v>
      </c>
      <c r="AE53" s="473"/>
      <c r="AF53" s="531"/>
    </row>
    <row r="54" spans="2:32" ht="14.7" thickBot="1" x14ac:dyDescent="0.6">
      <c r="B54" s="556" t="s">
        <v>15</v>
      </c>
      <c r="C54" s="157" t="s">
        <v>79</v>
      </c>
      <c r="D54" s="296" t="s">
        <v>80</v>
      </c>
      <c r="E54" s="268">
        <v>0.1</v>
      </c>
      <c r="F54" s="252"/>
      <c r="G54" s="268">
        <v>0.1</v>
      </c>
      <c r="H54" s="252"/>
      <c r="I54" s="268">
        <v>0.1</v>
      </c>
      <c r="J54" s="316"/>
      <c r="K54" s="336">
        <v>0.1</v>
      </c>
      <c r="L54" s="252"/>
      <c r="M54" s="268">
        <v>0.1</v>
      </c>
      <c r="N54" s="252"/>
      <c r="O54" s="336"/>
      <c r="P54" s="252"/>
      <c r="Q54" s="268"/>
      <c r="R54" s="316"/>
      <c r="S54" s="268"/>
      <c r="T54" s="252"/>
      <c r="U54" s="268"/>
      <c r="V54" s="252"/>
      <c r="W54" s="268"/>
      <c r="X54" s="316"/>
      <c r="Y54" s="336"/>
      <c r="Z54" s="252"/>
      <c r="AA54" s="268"/>
      <c r="AB54" s="347"/>
      <c r="AC54" s="353">
        <f>SUM(E54:E54,G54:G54,I54:I54,K54:K54,M54:M54,O54:O54,Q54:Q54,S54:S54,U54:U54,W54:W54,Y54:Y54,AA54:AA54)</f>
        <v>0.5</v>
      </c>
      <c r="AD54" s="260">
        <f>SUM(F54:F54,H54:H54,J54:J54,L54:L54,N54:N54,P54:P54,R54:R54,T54:T54,V54:V54,X54:X54,Z54:Z54,AB54:AB54)</f>
        <v>0</v>
      </c>
      <c r="AE54" s="477">
        <f>SUM(AC54:AC55)</f>
        <v>1</v>
      </c>
      <c r="AF54" s="536">
        <f>SUM(AD54:AD55)</f>
        <v>0</v>
      </c>
    </row>
    <row r="55" spans="2:32" ht="15" thickTop="1" thickBot="1" x14ac:dyDescent="0.6">
      <c r="B55" s="557"/>
      <c r="C55" s="253" t="s">
        <v>14</v>
      </c>
      <c r="D55" s="297" t="s">
        <v>81</v>
      </c>
      <c r="E55" s="20">
        <v>0.1</v>
      </c>
      <c r="F55" s="21"/>
      <c r="G55" s="20">
        <v>0.1</v>
      </c>
      <c r="H55" s="21"/>
      <c r="I55" s="20">
        <v>0.1</v>
      </c>
      <c r="J55" s="309"/>
      <c r="K55" s="329">
        <v>0.1</v>
      </c>
      <c r="L55" s="21"/>
      <c r="M55" s="20">
        <v>0.1</v>
      </c>
      <c r="N55" s="21"/>
      <c r="O55" s="329"/>
      <c r="P55" s="21"/>
      <c r="Q55" s="20"/>
      <c r="R55" s="309"/>
      <c r="S55" s="20"/>
      <c r="T55" s="21"/>
      <c r="U55" s="20"/>
      <c r="V55" s="21"/>
      <c r="W55" s="20"/>
      <c r="X55" s="309"/>
      <c r="Y55" s="329"/>
      <c r="Z55" s="21"/>
      <c r="AA55" s="20"/>
      <c r="AB55" s="348"/>
      <c r="AC55" s="329">
        <f>SUM(E55:E55,G55:G55,I55:I55,K55:K55,M55:M55,O55:O55,Q55:Q55,S55:S55,U55:U55,W55:W55,Y55:Y55,AA55:AA55)</f>
        <v>0.5</v>
      </c>
      <c r="AD55" s="21">
        <f>SUM(F55:F55,H55:H55,J55:J55,L55:L55,N55:N55,P55:P55,R55:R55,T55:T55,V55:V55,X55:X55,Z55:Z55,AB55:AB55)</f>
        <v>0</v>
      </c>
      <c r="AE55" s="479"/>
      <c r="AF55" s="537"/>
    </row>
    <row r="56" spans="2:32" x14ac:dyDescent="0.55000000000000004">
      <c r="B56" s="360"/>
      <c r="C56" s="359"/>
      <c r="D56" s="421" t="s">
        <v>128</v>
      </c>
      <c r="E56" s="422">
        <f>SUM(E6:E12,E17:E18,E24:E31)</f>
        <v>0.94</v>
      </c>
      <c r="F56" s="423">
        <f t="shared" ref="F56:AB56" si="1">SUM(F6:F12,F17:F18,F24:F31)</f>
        <v>0.64500000000000002</v>
      </c>
      <c r="G56" s="424">
        <f t="shared" si="1"/>
        <v>0.5</v>
      </c>
      <c r="H56" s="423">
        <f t="shared" si="1"/>
        <v>0</v>
      </c>
      <c r="I56" s="424">
        <f t="shared" si="1"/>
        <v>0.8</v>
      </c>
      <c r="J56" s="425">
        <f t="shared" si="1"/>
        <v>9.3500000000000014E-2</v>
      </c>
      <c r="K56" s="424">
        <f t="shared" si="1"/>
        <v>0</v>
      </c>
      <c r="L56" s="423">
        <f t="shared" si="1"/>
        <v>9.3500000000000014E-2</v>
      </c>
      <c r="M56" s="424">
        <f t="shared" si="1"/>
        <v>1.73</v>
      </c>
      <c r="N56" s="423">
        <f t="shared" si="1"/>
        <v>1.9995833333333333</v>
      </c>
      <c r="O56" s="424">
        <f t="shared" si="1"/>
        <v>0.5</v>
      </c>
      <c r="P56" s="423">
        <f t="shared" si="1"/>
        <v>2.8031639917506097</v>
      </c>
      <c r="Q56" s="424">
        <f t="shared" si="1"/>
        <v>1.44</v>
      </c>
      <c r="R56" s="425">
        <f t="shared" si="1"/>
        <v>2.0057486625419712</v>
      </c>
      <c r="S56" s="424">
        <f t="shared" si="1"/>
        <v>0.92799999999999994</v>
      </c>
      <c r="T56" s="423">
        <f t="shared" si="1"/>
        <v>3.501063540290009</v>
      </c>
      <c r="U56" s="424">
        <f t="shared" si="1"/>
        <v>0.6</v>
      </c>
      <c r="V56" s="423">
        <f t="shared" si="1"/>
        <v>0.89983892549145672</v>
      </c>
      <c r="W56" s="424">
        <f t="shared" si="1"/>
        <v>2.58</v>
      </c>
      <c r="X56" s="425">
        <f t="shared" si="1"/>
        <v>7.6781426599872749</v>
      </c>
      <c r="Y56" s="424">
        <f t="shared" si="1"/>
        <v>1.4893333333333334</v>
      </c>
      <c r="Z56" s="425">
        <f t="shared" si="1"/>
        <v>0</v>
      </c>
      <c r="AA56" s="424">
        <f t="shared" si="1"/>
        <v>0.25</v>
      </c>
      <c r="AB56" s="424">
        <f t="shared" si="1"/>
        <v>0</v>
      </c>
      <c r="AC56" s="422"/>
      <c r="AD56" s="426"/>
      <c r="AE56" s="427"/>
      <c r="AF56" s="428"/>
    </row>
    <row r="57" spans="2:32" ht="14.7" thickBot="1" x14ac:dyDescent="0.6">
      <c r="B57" s="360"/>
      <c r="C57" s="359"/>
      <c r="D57" s="429" t="s">
        <v>129</v>
      </c>
      <c r="E57" s="430">
        <f>SUM(E13:E16,E19:E23,E32:E48,E49:E53,E54:E55)</f>
        <v>1.2900000000000003</v>
      </c>
      <c r="F57" s="431">
        <f t="shared" ref="F57:AB57" si="2">SUM(F13:F16,F19:F23,F32:F48,F49:F53,F54:F55)</f>
        <v>0</v>
      </c>
      <c r="G57" s="432">
        <f t="shared" si="2"/>
        <v>0.5</v>
      </c>
      <c r="H57" s="431">
        <f t="shared" si="2"/>
        <v>0.15</v>
      </c>
      <c r="I57" s="432">
        <f t="shared" si="2"/>
        <v>1.6</v>
      </c>
      <c r="J57" s="433">
        <f t="shared" si="2"/>
        <v>9.3500000000000014E-2</v>
      </c>
      <c r="K57" s="432">
        <f t="shared" si="2"/>
        <v>0.6</v>
      </c>
      <c r="L57" s="431">
        <f t="shared" si="2"/>
        <v>9.3500000000000014E-2</v>
      </c>
      <c r="M57" s="432">
        <f t="shared" si="2"/>
        <v>1.7300000000000004</v>
      </c>
      <c r="N57" s="431">
        <f t="shared" si="2"/>
        <v>0.5</v>
      </c>
      <c r="O57" s="432">
        <f t="shared" si="2"/>
        <v>0.5</v>
      </c>
      <c r="P57" s="431">
        <f t="shared" si="2"/>
        <v>0</v>
      </c>
      <c r="Q57" s="432">
        <f t="shared" si="2"/>
        <v>0.30000000000000004</v>
      </c>
      <c r="R57" s="433">
        <f t="shared" si="2"/>
        <v>0.25</v>
      </c>
      <c r="S57" s="432">
        <f t="shared" si="2"/>
        <v>0.91</v>
      </c>
      <c r="T57" s="431">
        <f t="shared" si="2"/>
        <v>0</v>
      </c>
      <c r="U57" s="432">
        <f t="shared" si="2"/>
        <v>0.44999999999999996</v>
      </c>
      <c r="V57" s="431">
        <f t="shared" si="2"/>
        <v>0.75</v>
      </c>
      <c r="W57" s="432">
        <f t="shared" si="2"/>
        <v>0.2</v>
      </c>
      <c r="X57" s="433">
        <f t="shared" si="2"/>
        <v>0</v>
      </c>
      <c r="Y57" s="432">
        <f t="shared" si="2"/>
        <v>1.65</v>
      </c>
      <c r="Z57" s="433">
        <f t="shared" si="2"/>
        <v>0.6</v>
      </c>
      <c r="AA57" s="432">
        <f t="shared" si="2"/>
        <v>0.25</v>
      </c>
      <c r="AB57" s="432">
        <f t="shared" si="2"/>
        <v>1.0265836819174607</v>
      </c>
      <c r="AC57" s="434"/>
      <c r="AD57" s="435"/>
      <c r="AE57" s="436"/>
      <c r="AF57" s="437"/>
    </row>
    <row r="58" spans="2:32" ht="14.7" thickBot="1" x14ac:dyDescent="0.6">
      <c r="D58" s="440" t="s">
        <v>82</v>
      </c>
      <c r="E58" s="422">
        <f>SUM(E6:E55)</f>
        <v>2.23</v>
      </c>
      <c r="F58" s="426">
        <f t="shared" ref="F58" si="3">SUM(F6:F55)</f>
        <v>0.64500000000000002</v>
      </c>
      <c r="G58" s="422">
        <f>SUM(G6:G55)</f>
        <v>1</v>
      </c>
      <c r="H58" s="426">
        <f t="shared" ref="H58" si="4">SUM(H6:H55)</f>
        <v>0.15</v>
      </c>
      <c r="I58" s="441">
        <f>SUM(I6:I55)</f>
        <v>2.4000000000000004</v>
      </c>
      <c r="J58" s="425">
        <f t="shared" ref="J58" si="5">SUM(J6:J55)</f>
        <v>0.18700000000000003</v>
      </c>
      <c r="K58" s="424">
        <f>SUM(K6:K55)</f>
        <v>0.6</v>
      </c>
      <c r="L58" s="426">
        <f t="shared" ref="L58" si="6">SUM(L6:L55)</f>
        <v>0.18700000000000003</v>
      </c>
      <c r="M58" s="422">
        <f>SUM(M6:M55)</f>
        <v>3.46</v>
      </c>
      <c r="N58" s="426">
        <f t="shared" ref="N58" si="7">SUM(N6:N55)</f>
        <v>2.4995833333333333</v>
      </c>
      <c r="O58" s="422">
        <f>SUM(O6:O55)</f>
        <v>1</v>
      </c>
      <c r="P58" s="426">
        <f t="shared" ref="P58" si="8">SUM(P6:P55)</f>
        <v>2.8031639917506097</v>
      </c>
      <c r="Q58" s="441">
        <f>SUM(Q6:Q55)</f>
        <v>1.74</v>
      </c>
      <c r="R58" s="425">
        <f t="shared" ref="R58" si="9">SUM(R6:R55)</f>
        <v>2.2557486625419712</v>
      </c>
      <c r="S58" s="422">
        <f>SUM(S6:S55)</f>
        <v>1.8380000000000001</v>
      </c>
      <c r="T58" s="426">
        <f t="shared" ref="T58" si="10">SUM(T6:T55)</f>
        <v>3.501063540290009</v>
      </c>
      <c r="U58" s="422">
        <f>SUM(U6:U55)</f>
        <v>1.05</v>
      </c>
      <c r="V58" s="426">
        <f t="shared" ref="V58" si="11">SUM(V6:V55)</f>
        <v>1.6498389254914567</v>
      </c>
      <c r="W58" s="441">
        <f>SUM(W6:W55)</f>
        <v>2.7800000000000002</v>
      </c>
      <c r="X58" s="425">
        <f t="shared" ref="X58" si="12">SUM(X6:X55)</f>
        <v>7.6781426599872749</v>
      </c>
      <c r="Y58" s="422">
        <f>SUM(Y6:Y55)</f>
        <v>3.1393333333333335</v>
      </c>
      <c r="Z58" s="426">
        <f t="shared" ref="Z58" si="13">SUM(Z6:Z55)</f>
        <v>0.6</v>
      </c>
      <c r="AA58" s="441">
        <f>SUM(AA6:AA55)</f>
        <v>0.5</v>
      </c>
      <c r="AB58" s="425">
        <f t="shared" ref="AB58" si="14">SUM(AB6:AB55)</f>
        <v>1.0265836819174607</v>
      </c>
      <c r="AC58" s="593">
        <f>SUM(AC6:AC55)</f>
        <v>21.737333333333332</v>
      </c>
      <c r="AD58" s="596">
        <f>SUM(AD6:AD55)</f>
        <v>23.183124795312118</v>
      </c>
      <c r="AE58" s="599">
        <f>SUM(AE6:AE55)</f>
        <v>21.737333333333332</v>
      </c>
      <c r="AF58" s="582">
        <f t="shared" ref="AF58" si="15">SUM(AF6:AF55)</f>
        <v>23.183124795312118</v>
      </c>
    </row>
    <row r="59" spans="2:32" x14ac:dyDescent="0.55000000000000004">
      <c r="D59" s="442" t="s">
        <v>130</v>
      </c>
      <c r="E59" s="422">
        <f>E58</f>
        <v>2.23</v>
      </c>
      <c r="F59" s="443" t="e">
        <f>#REF!/1000000</f>
        <v>#REF!</v>
      </c>
      <c r="G59" s="422">
        <f>G58</f>
        <v>1</v>
      </c>
      <c r="H59" s="443" t="e">
        <f>#REF!/1000000</f>
        <v>#REF!</v>
      </c>
      <c r="I59" s="441">
        <f>I58</f>
        <v>2.4000000000000004</v>
      </c>
      <c r="J59" s="444" t="e">
        <f>#REF!/1000000</f>
        <v>#REF!</v>
      </c>
      <c r="K59" s="424">
        <f>K58</f>
        <v>0.6</v>
      </c>
      <c r="L59" s="443" t="e">
        <f>#REF!/1000000</f>
        <v>#REF!</v>
      </c>
      <c r="M59" s="422">
        <f>M58</f>
        <v>3.46</v>
      </c>
      <c r="N59" s="443" t="e">
        <f>#REF!/1000000</f>
        <v>#REF!</v>
      </c>
      <c r="O59" s="422">
        <f>O58</f>
        <v>1</v>
      </c>
      <c r="P59" s="443" t="e">
        <f>#REF!/1000000</f>
        <v>#REF!</v>
      </c>
      <c r="Q59" s="441">
        <f>Q58</f>
        <v>1.74</v>
      </c>
      <c r="R59" s="444" t="e">
        <f>#REF!/1000000</f>
        <v>#REF!</v>
      </c>
      <c r="S59" s="422">
        <f>S58</f>
        <v>1.8380000000000001</v>
      </c>
      <c r="T59" s="443" t="e">
        <f>#REF!/1000000</f>
        <v>#REF!</v>
      </c>
      <c r="U59" s="422">
        <f>U58</f>
        <v>1.05</v>
      </c>
      <c r="V59" s="443" t="e">
        <f>#REF!/1000000</f>
        <v>#REF!</v>
      </c>
      <c r="W59" s="441">
        <f>W58</f>
        <v>2.7800000000000002</v>
      </c>
      <c r="X59" s="444" t="e">
        <f>#REF!/1000000</f>
        <v>#REF!</v>
      </c>
      <c r="Y59" s="422">
        <f>Y58</f>
        <v>3.1393333333333335</v>
      </c>
      <c r="Z59" s="443" t="e">
        <f>#REF!/1000000</f>
        <v>#REF!</v>
      </c>
      <c r="AA59" s="441">
        <f>AA58</f>
        <v>0.5</v>
      </c>
      <c r="AB59" s="444" t="e">
        <f>#REF!/1000000</f>
        <v>#REF!</v>
      </c>
      <c r="AC59" s="594"/>
      <c r="AD59" s="597"/>
      <c r="AE59" s="600"/>
      <c r="AF59" s="583"/>
    </row>
    <row r="60" spans="2:32" x14ac:dyDescent="0.55000000000000004">
      <c r="D60" s="438" t="s">
        <v>126</v>
      </c>
      <c r="E60" s="585">
        <f>SUM(E58,G58,I58)</f>
        <v>5.6300000000000008</v>
      </c>
      <c r="F60" s="586"/>
      <c r="G60" s="586"/>
      <c r="H60" s="586"/>
      <c r="I60" s="586"/>
      <c r="J60" s="587"/>
      <c r="K60" s="585">
        <f>SUM(K58,M58)</f>
        <v>4.0599999999999996</v>
      </c>
      <c r="L60" s="586"/>
      <c r="M60" s="586"/>
      <c r="N60" s="588"/>
      <c r="O60" s="585">
        <f>SUM(O58,Q58)</f>
        <v>2.74</v>
      </c>
      <c r="P60" s="586"/>
      <c r="Q60" s="586"/>
      <c r="R60" s="586"/>
      <c r="S60" s="585">
        <f>SUM(S58,U58,W58)</f>
        <v>5.6680000000000001</v>
      </c>
      <c r="T60" s="586"/>
      <c r="U60" s="586"/>
      <c r="V60" s="586"/>
      <c r="W60" s="586"/>
      <c r="X60" s="587"/>
      <c r="Y60" s="585">
        <f>SUM(Y58,AA58)</f>
        <v>3.6393333333333335</v>
      </c>
      <c r="Z60" s="586"/>
      <c r="AA60" s="586"/>
      <c r="AB60" s="587"/>
      <c r="AC60" s="594"/>
      <c r="AD60" s="597"/>
      <c r="AE60" s="600"/>
      <c r="AF60" s="583"/>
    </row>
    <row r="61" spans="2:32" x14ac:dyDescent="0.55000000000000004">
      <c r="D61" s="439" t="s">
        <v>127</v>
      </c>
      <c r="E61" s="589">
        <f>SUM(F58,H58,J58)</f>
        <v>0.9820000000000001</v>
      </c>
      <c r="F61" s="590"/>
      <c r="G61" s="590"/>
      <c r="H61" s="590"/>
      <c r="I61" s="590"/>
      <c r="J61" s="591"/>
      <c r="K61" s="589">
        <f>SUM(L58,N58)</f>
        <v>2.6865833333333331</v>
      </c>
      <c r="L61" s="590"/>
      <c r="M61" s="590"/>
      <c r="N61" s="592"/>
      <c r="O61" s="589">
        <f>SUM(P58,R58)</f>
        <v>5.0589126542925804</v>
      </c>
      <c r="P61" s="590"/>
      <c r="Q61" s="590"/>
      <c r="R61" s="590"/>
      <c r="S61" s="589">
        <f>SUM(T58,V58,X58)</f>
        <v>12.82904512576874</v>
      </c>
      <c r="T61" s="590"/>
      <c r="U61" s="590"/>
      <c r="V61" s="590"/>
      <c r="W61" s="590"/>
      <c r="X61" s="591"/>
      <c r="Y61" s="589">
        <f>SUM(Z58,AB58)</f>
        <v>1.6265836819174608</v>
      </c>
      <c r="Z61" s="590"/>
      <c r="AA61" s="590"/>
      <c r="AB61" s="591"/>
      <c r="AC61" s="595"/>
      <c r="AD61" s="598"/>
      <c r="AE61" s="601"/>
      <c r="AF61" s="584"/>
    </row>
    <row r="62" spans="2:32" x14ac:dyDescent="0.55000000000000004">
      <c r="D62" s="445" t="s">
        <v>131</v>
      </c>
      <c r="E62" s="457" t="e">
        <f>SUM(F59,H59,J59)</f>
        <v>#REF!</v>
      </c>
      <c r="F62" s="458"/>
      <c r="G62" s="458"/>
      <c r="H62" s="458"/>
      <c r="I62" s="458"/>
      <c r="J62" s="459"/>
      <c r="K62" s="457" t="e">
        <f>SUM(L59,N59)</f>
        <v>#REF!</v>
      </c>
      <c r="L62" s="458"/>
      <c r="M62" s="458"/>
      <c r="N62" s="460"/>
      <c r="O62" s="457" t="e">
        <f>SUM(P59,R59)</f>
        <v>#REF!</v>
      </c>
      <c r="P62" s="458"/>
      <c r="Q62" s="458"/>
      <c r="R62" s="458"/>
      <c r="S62" s="457" t="e">
        <f>SUM(T59,V59,X59)</f>
        <v>#REF!</v>
      </c>
      <c r="T62" s="458"/>
      <c r="U62" s="458"/>
      <c r="V62" s="458"/>
      <c r="W62" s="458"/>
      <c r="X62" s="459"/>
      <c r="Y62" s="457" t="e">
        <f>SUM(Z59,AB59)</f>
        <v>#REF!</v>
      </c>
      <c r="Z62" s="458"/>
      <c r="AA62" s="458"/>
      <c r="AB62" s="459"/>
    </row>
    <row r="64" spans="2:32" x14ac:dyDescent="0.55000000000000004">
      <c r="E64" s="416"/>
    </row>
    <row r="65" spans="4:9" x14ac:dyDescent="0.55000000000000004">
      <c r="G65" s="416"/>
    </row>
    <row r="66" spans="4:9" x14ac:dyDescent="0.55000000000000004">
      <c r="I66" s="416"/>
    </row>
    <row r="67" spans="4:9" x14ac:dyDescent="0.55000000000000004">
      <c r="D67" s="416"/>
    </row>
  </sheetData>
  <mergeCells count="88">
    <mergeCell ref="AF58:AF61"/>
    <mergeCell ref="E60:J60"/>
    <mergeCell ref="K60:N60"/>
    <mergeCell ref="O60:R60"/>
    <mergeCell ref="S60:X60"/>
    <mergeCell ref="Y60:AB60"/>
    <mergeCell ref="E61:J61"/>
    <mergeCell ref="K61:N61"/>
    <mergeCell ref="O61:R61"/>
    <mergeCell ref="S61:X61"/>
    <mergeCell ref="Y61:AB61"/>
    <mergeCell ref="AC58:AC61"/>
    <mergeCell ref="AD58:AD61"/>
    <mergeCell ref="AE58:AE61"/>
    <mergeCell ref="B24:B48"/>
    <mergeCell ref="B54:B55"/>
    <mergeCell ref="AE54:AE55"/>
    <mergeCell ref="B17:B23"/>
    <mergeCell ref="AE17:AE23"/>
    <mergeCell ref="C19:C22"/>
    <mergeCell ref="AC19:AC22"/>
    <mergeCell ref="AD19:AD22"/>
    <mergeCell ref="B49:B53"/>
    <mergeCell ref="C49:C52"/>
    <mergeCell ref="AC49:AC52"/>
    <mergeCell ref="C24:C30"/>
    <mergeCell ref="AC24:AC30"/>
    <mergeCell ref="AD24:AD30"/>
    <mergeCell ref="AF49:AF53"/>
    <mergeCell ref="AC46:AC47"/>
    <mergeCell ref="AD46:AD47"/>
    <mergeCell ref="AF54:AF55"/>
    <mergeCell ref="C13:C15"/>
    <mergeCell ref="AC13:AC15"/>
    <mergeCell ref="AD13:AD15"/>
    <mergeCell ref="AF17:AF23"/>
    <mergeCell ref="C46:C47"/>
    <mergeCell ref="AE24:AE48"/>
    <mergeCell ref="AF24:AF48"/>
    <mergeCell ref="C32:C45"/>
    <mergeCell ref="AC32:AC45"/>
    <mergeCell ref="AD32:AD45"/>
    <mergeCell ref="AF6:AF16"/>
    <mergeCell ref="AC6:AC11"/>
    <mergeCell ref="B6:B16"/>
    <mergeCell ref="C6:C11"/>
    <mergeCell ref="O4:O5"/>
    <mergeCell ref="P4:P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AF3:AF5"/>
    <mergeCell ref="Z4:Z5"/>
    <mergeCell ref="AC3:AC5"/>
    <mergeCell ref="S4:S5"/>
    <mergeCell ref="AA4:AA5"/>
    <mergeCell ref="AB4:AB5"/>
    <mergeCell ref="W4:W5"/>
    <mergeCell ref="X4:X5"/>
    <mergeCell ref="Y4:Y5"/>
    <mergeCell ref="T4:T5"/>
    <mergeCell ref="U4:U5"/>
    <mergeCell ref="V4:V5"/>
    <mergeCell ref="S3:X3"/>
    <mergeCell ref="Y3:AB3"/>
    <mergeCell ref="R4:R5"/>
    <mergeCell ref="AD3:AD5"/>
    <mergeCell ref="AE3:AE5"/>
    <mergeCell ref="Q4:Q5"/>
    <mergeCell ref="E62:J62"/>
    <mergeCell ref="K62:N62"/>
    <mergeCell ref="E3:J3"/>
    <mergeCell ref="K3:N3"/>
    <mergeCell ref="O3:R3"/>
    <mergeCell ref="O62:R62"/>
    <mergeCell ref="AD49:AD52"/>
    <mergeCell ref="AE49:AE53"/>
    <mergeCell ref="S62:X62"/>
    <mergeCell ref="Y62:AB62"/>
    <mergeCell ref="AD6:AD11"/>
    <mergeCell ref="AE6:AE16"/>
  </mergeCells>
  <pageMargins left="0.70866141732283472" right="0.70866141732283472" top="0.74803149606299213" bottom="0.74803149606299213" header="0.31496062992125984" footer="0.31496062992125984"/>
  <pageSetup paperSize="8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6123B-BC39-4C86-913A-7ADC4C1B8EEF}">
  <sheetPr>
    <pageSetUpPr fitToPage="1"/>
  </sheetPr>
  <dimension ref="C4:R94"/>
  <sheetViews>
    <sheetView tabSelected="1" topLeftCell="A56" workbookViewId="0">
      <selection activeCell="M56" sqref="M56"/>
    </sheetView>
  </sheetViews>
  <sheetFormatPr defaultRowHeight="12.9" x14ac:dyDescent="0.5"/>
  <cols>
    <col min="1" max="2" width="8.83984375" style="379"/>
    <col min="3" max="3" width="38.83984375" style="379" bestFit="1" customWidth="1"/>
    <col min="4" max="13" width="10.5234375" style="379" customWidth="1"/>
    <col min="14" max="14" width="8.83984375" style="379"/>
    <col min="15" max="15" width="9.68359375" style="379" bestFit="1" customWidth="1"/>
    <col min="16" max="17" width="8.83984375" style="379"/>
    <col min="18" max="18" width="24.5234375" style="379" bestFit="1" customWidth="1"/>
    <col min="19" max="16384" width="8.83984375" style="379"/>
  </cols>
  <sheetData>
    <row r="4" spans="3:18" ht="13.2" thickBot="1" x14ac:dyDescent="0.55000000000000004">
      <c r="C4" s="446" t="s">
        <v>132</v>
      </c>
      <c r="D4" s="380">
        <v>2026</v>
      </c>
      <c r="E4" s="380">
        <f>D4+1</f>
        <v>2027</v>
      </c>
      <c r="F4" s="380">
        <f t="shared" ref="F4:K4" si="0">E4+1</f>
        <v>2028</v>
      </c>
      <c r="G4" s="380">
        <f t="shared" si="0"/>
        <v>2029</v>
      </c>
      <c r="H4" s="380">
        <f t="shared" si="0"/>
        <v>2030</v>
      </c>
      <c r="I4" s="380">
        <f t="shared" si="0"/>
        <v>2031</v>
      </c>
      <c r="J4" s="380">
        <f t="shared" si="0"/>
        <v>2032</v>
      </c>
      <c r="K4" s="380">
        <f t="shared" si="0"/>
        <v>2033</v>
      </c>
      <c r="L4" s="380">
        <f>K4+1</f>
        <v>2034</v>
      </c>
      <c r="M4" s="380">
        <f>L4+1</f>
        <v>2035</v>
      </c>
      <c r="N4" s="392" t="s">
        <v>124</v>
      </c>
      <c r="O4" s="392" t="s">
        <v>125</v>
      </c>
    </row>
    <row r="5" spans="3:18" ht="14.7" thickTop="1" x14ac:dyDescent="0.55000000000000004">
      <c r="C5" s="381" t="s">
        <v>98</v>
      </c>
      <c r="D5" s="382" cm="1">
        <f t="array" ref="D5">(1/eng_year)*INDEX(ALICE!$E$24:$AB$24,1,2*(INT(ROW()/2)-1))/2*(TimeProfiles!D$62/SUM(TimeProfiles!$D$62:$M$62))</f>
        <v>0</v>
      </c>
      <c r="E5" s="382" cm="1">
        <f t="array" ref="E5">(1/eng_year)*INDEX(ALICE!$E$24:$AB$24,1,2*(INT(ROW()/2)-1))/2*(TimeProfiles!E$62/SUM(TimeProfiles!$D$62:$M$62))</f>
        <v>0</v>
      </c>
      <c r="F5" s="382" cm="1">
        <f t="array" ref="F5">(1/eng_year)*INDEX(ALICE!$E$24:$AB$24,1,2*(INT(ROW()/2)-1))/2*(TimeProfiles!F$62/SUM(TimeProfiles!$D$62:$M$62))</f>
        <v>0</v>
      </c>
      <c r="G5" s="382" cm="1">
        <f t="array" ref="G5">(1/eng_year)*INDEX(ALICE!$E$24:$AB$24,1,2*(INT(ROW()/2)-1))/2*(TimeProfiles!G$62/SUM(TimeProfiles!$D$62:$M$62))</f>
        <v>0</v>
      </c>
      <c r="H5" s="382" cm="1">
        <f t="array" ref="H5">(1/eng_year)*INDEX(ALICE!$E$24:$AB$24,1,2*(INT(ROW()/2)-1))/2*(TimeProfiles!H$62/SUM(TimeProfiles!$D$62:$M$62))</f>
        <v>0</v>
      </c>
      <c r="I5" s="382" cm="1">
        <f t="array" ref="I5">(1/eng_year)*INDEX(ALICE!$E$24:$AB$24,1,2*(INT(ROW()/2)-1))/2*(TimeProfiles!I$62/SUM(TimeProfiles!$D$62:$M$62))</f>
        <v>0</v>
      </c>
      <c r="J5" s="382" cm="1">
        <f t="array" ref="J5">(1/eng_year)*INDEX(ALICE!$E$24:$AB$24,1,2*(INT(ROW()/2)-1))/2*(TimeProfiles!J$62/SUM(TimeProfiles!$D$62:$M$62))</f>
        <v>0</v>
      </c>
      <c r="K5" s="382" cm="1">
        <f t="array" ref="K5">(1/eng_year)*INDEX(ALICE!$E$24:$AB$24,1,2*(INT(ROW()/2)-1))/2*(TimeProfiles!K$62/SUM(TimeProfiles!$D$62:$M$62))</f>
        <v>0</v>
      </c>
      <c r="L5" s="382" cm="1">
        <f t="array" ref="L5">(1/eng_year)*INDEX(ALICE!$E$24:$AB$24,1,2*(INT(ROW()/2)-1))/2*(TimeProfiles!L$62/SUM(TimeProfiles!$D$62:$M$62))</f>
        <v>0</v>
      </c>
      <c r="M5" s="382" cm="1">
        <f t="array" ref="M5">(1/eng_year)*INDEX(ALICE!$E$24:$AB$24,1,2*(INT(ROW()/2)-1))/2*(TimeProfiles!M$62/SUM(TimeProfiles!$D$62:$M$62))</f>
        <v>0</v>
      </c>
      <c r="N5" s="389">
        <f>SUM(D5:M5)</f>
        <v>0</v>
      </c>
      <c r="O5" s="389">
        <f>eng_year*N5</f>
        <v>0</v>
      </c>
      <c r="Q5" s="393">
        <v>0.11</v>
      </c>
      <c r="R5" s="394" t="s">
        <v>122</v>
      </c>
    </row>
    <row r="6" spans="3:18" ht="14.4" x14ac:dyDescent="0.55000000000000004">
      <c r="C6" s="381" t="s">
        <v>99</v>
      </c>
      <c r="D6" s="382" cm="1">
        <f t="array" ref="D6">(1/tec_year)*INDEX(ALICE!$E$24:$AB$24,1,2*(INT(ROW()/2)-1))/2*(TimeProfiles!D$63/SUM(TimeProfiles!$D$63:$M$63))</f>
        <v>0</v>
      </c>
      <c r="E6" s="384" cm="1">
        <f t="array" ref="E6">(1/tec_year)*INDEX(ALICE!$E$24:$AB$24,1,2*(INT(ROW()/2)-1))/2*(TimeProfiles!E$63/SUM(TimeProfiles!$D$63:$M$63))</f>
        <v>0</v>
      </c>
      <c r="F6" s="384" cm="1">
        <f t="array" ref="F6">(1/tec_year)*INDEX(ALICE!$E$24:$AB$24,1,2*(INT(ROW()/2)-1))/2*(TimeProfiles!F$63/SUM(TimeProfiles!$D$63:$M$63))</f>
        <v>0</v>
      </c>
      <c r="G6" s="384" cm="1">
        <f t="array" ref="G6">(1/tec_year)*INDEX(ALICE!$E$24:$AB$24,1,2*(INT(ROW()/2)-1))/2*(TimeProfiles!G$63/SUM(TimeProfiles!$D$63:$M$63))</f>
        <v>0</v>
      </c>
      <c r="H6" s="384" cm="1">
        <f t="array" ref="H6">(1/tec_year)*INDEX(ALICE!$E$24:$AB$24,1,2*(INT(ROW()/2)-1))/2*(TimeProfiles!H$63/SUM(TimeProfiles!$D$63:$M$63))</f>
        <v>0</v>
      </c>
      <c r="I6" s="384" cm="1">
        <f t="array" ref="I6">(1/tec_year)*INDEX(ALICE!$E$24:$AB$24,1,2*(INT(ROW()/2)-1))/2*(TimeProfiles!I$63/SUM(TimeProfiles!$D$63:$M$63))</f>
        <v>0</v>
      </c>
      <c r="J6" s="384" cm="1">
        <f t="array" ref="J6">(1/tec_year)*INDEX(ALICE!$E$24:$AB$24,1,2*(INT(ROW()/2)-1))/2*(TimeProfiles!J$63/SUM(TimeProfiles!$D$63:$M$63))</f>
        <v>0</v>
      </c>
      <c r="K6" s="384" cm="1">
        <f t="array" ref="K6">(1/tec_year)*INDEX(ALICE!$E$24:$AB$24,1,2*(INT(ROW()/2)-1))/2*(TimeProfiles!K$63/SUM(TimeProfiles!$D$63:$M$63))</f>
        <v>0</v>
      </c>
      <c r="L6" s="384" cm="1">
        <f t="array" ref="L6">(1/tec_year)*INDEX(ALICE!$E$24:$AB$24,1,2*(INT(ROW()/2)-1))/2*(TimeProfiles!L$63/SUM(TimeProfiles!$D$63:$M$63))</f>
        <v>0</v>
      </c>
      <c r="M6" s="384" cm="1">
        <f t="array" ref="M6">(1/tec_year)*INDEX(ALICE!$E$24:$AB$24,1,2*(INT(ROW()/2)-1))/2*(TimeProfiles!M$63/SUM(TimeProfiles!$D$63:$M$63))</f>
        <v>0</v>
      </c>
      <c r="N6" s="383">
        <f t="shared" ref="N6:N28" si="1">SUM(D6:M6)</f>
        <v>0</v>
      </c>
      <c r="O6" s="383">
        <f>tec_year*N6</f>
        <v>0</v>
      </c>
      <c r="Q6" s="393">
        <v>0.09</v>
      </c>
      <c r="R6" s="394" t="s">
        <v>123</v>
      </c>
    </row>
    <row r="7" spans="3:18" x14ac:dyDescent="0.5">
      <c r="C7" s="381" t="s">
        <v>100</v>
      </c>
      <c r="D7" s="382" cm="1">
        <f t="array" ref="D7">(1/eng_year)*INDEX(ALICE!$E$24:$AB$24,1,2*(INT(ROW()/2)-1))/2*(TimeProfiles!D$62/SUM(TimeProfiles!$D$62:$M$62))</f>
        <v>0</v>
      </c>
      <c r="E7" s="384" cm="1">
        <f t="array" ref="E7">(1/eng_year)*INDEX(ALICE!$E$24:$AB$24,1,2*(INT(ROW()/2)-1))/2*(TimeProfiles!E$62/SUM(TimeProfiles!$D$62:$M$62))</f>
        <v>0</v>
      </c>
      <c r="F7" s="384" cm="1">
        <f t="array" ref="F7">(1/eng_year)*INDEX(ALICE!$E$24:$AB$24,1,2*(INT(ROW()/2)-1))/2*(TimeProfiles!F$62/SUM(TimeProfiles!$D$62:$M$62))</f>
        <v>0</v>
      </c>
      <c r="G7" s="384" cm="1">
        <f t="array" ref="G7">(1/eng_year)*INDEX(ALICE!$E$24:$AB$24,1,2*(INT(ROW()/2)-1))/2*(TimeProfiles!G$62/SUM(TimeProfiles!$D$62:$M$62))</f>
        <v>0</v>
      </c>
      <c r="H7" s="384" cm="1">
        <f t="array" ref="H7">(1/eng_year)*INDEX(ALICE!$E$24:$AB$24,1,2*(INT(ROW()/2)-1))/2*(TimeProfiles!H$62/SUM(TimeProfiles!$D$62:$M$62))</f>
        <v>0</v>
      </c>
      <c r="I7" s="384" cm="1">
        <f t="array" ref="I7">(1/eng_year)*INDEX(ALICE!$E$24:$AB$24,1,2*(INT(ROW()/2)-1))/2*(TimeProfiles!I$62/SUM(TimeProfiles!$D$62:$M$62))</f>
        <v>0</v>
      </c>
      <c r="J7" s="384" cm="1">
        <f t="array" ref="J7">(1/eng_year)*INDEX(ALICE!$E$24:$AB$24,1,2*(INT(ROW()/2)-1))/2*(TimeProfiles!J$62/SUM(TimeProfiles!$D$62:$M$62))</f>
        <v>0</v>
      </c>
      <c r="K7" s="384" cm="1">
        <f t="array" ref="K7">(1/eng_year)*INDEX(ALICE!$E$24:$AB$24,1,2*(INT(ROW()/2)-1))/2*(TimeProfiles!K$62/SUM(TimeProfiles!$D$62:$M$62))</f>
        <v>0</v>
      </c>
      <c r="L7" s="384" cm="1">
        <f t="array" ref="L7">(1/eng_year)*INDEX(ALICE!$E$24:$AB$24,1,2*(INT(ROW()/2)-1))/2*(TimeProfiles!L$62/SUM(TimeProfiles!$D$62:$M$62))</f>
        <v>0</v>
      </c>
      <c r="M7" s="384" cm="1">
        <f t="array" ref="M7">(1/eng_year)*INDEX(ALICE!$E$24:$AB$24,1,2*(INT(ROW()/2)-1))/2*(TimeProfiles!M$62/SUM(TimeProfiles!$D$62:$M$62))</f>
        <v>0</v>
      </c>
      <c r="N7" s="383">
        <f t="shared" si="1"/>
        <v>0</v>
      </c>
      <c r="O7" s="383">
        <f>eng_year*N7</f>
        <v>0</v>
      </c>
    </row>
    <row r="8" spans="3:18" x14ac:dyDescent="0.5">
      <c r="C8" s="381" t="s">
        <v>101</v>
      </c>
      <c r="D8" s="382" cm="1">
        <f t="array" ref="D8">(1/tec_year)*INDEX(ALICE!$E$24:$AB$24,1,2*(INT(ROW()/2)-1))/2*(TimeProfiles!D$63/SUM(TimeProfiles!$D$63:$M$63))</f>
        <v>7.6859843814221118E-2</v>
      </c>
      <c r="E8" s="384" cm="1">
        <f t="array" ref="E8">(1/tec_year)*INDEX(ALICE!$E$24:$AB$24,1,2*(INT(ROW()/2)-1))/2*(TimeProfiles!E$63/SUM(TimeProfiles!$D$63:$M$63))</f>
        <v>0.14106593285414976</v>
      </c>
      <c r="F8" s="384" cm="1">
        <f t="array" ref="F8">(1/tec_year)*INDEX(ALICE!$E$24:$AB$24,1,2*(INT(ROW()/2)-1))/2*(TimeProfiles!F$63/SUM(TimeProfiles!$D$63:$M$63))</f>
        <v>0.13965996010145057</v>
      </c>
      <c r="G8" s="384" cm="1">
        <f t="array" ref="G8">(1/tec_year)*INDEX(ALICE!$E$24:$AB$24,1,2*(INT(ROW()/2)-1))/2*(TimeProfiles!G$63/SUM(TimeProfiles!$D$63:$M$63))</f>
        <v>0.12716242452190243</v>
      </c>
      <c r="H8" s="384" cm="1">
        <f t="array" ref="H8">(1/tec_year)*INDEX(ALICE!$E$24:$AB$24,1,2*(INT(ROW()/2)-1))/2*(TimeProfiles!H$63/SUM(TimeProfiles!$D$63:$M$63))</f>
        <v>0.12638132854818065</v>
      </c>
      <c r="I8" s="384" cm="1">
        <f t="array" ref="I8">(1/tec_year)*INDEX(ALICE!$E$24:$AB$24,1,2*(INT(ROW()/2)-1))/2*(TimeProfiles!I$63/SUM(TimeProfiles!$D$63:$M$63))</f>
        <v>0.12888083566409031</v>
      </c>
      <c r="J8" s="384" cm="1">
        <f t="array" ref="J8">(1/tec_year)*INDEX(ALICE!$E$24:$AB$24,1,2*(INT(ROW()/2)-1))/2*(TimeProfiles!J$63/SUM(TimeProfiles!$D$63:$M$63))</f>
        <v>0.13216143875372169</v>
      </c>
      <c r="K8" s="384" cm="1">
        <f t="array" ref="K8">(1/tec_year)*INDEX(ALICE!$E$24:$AB$24,1,2*(INT(ROW()/2)-1))/2*(TimeProfiles!K$63/SUM(TimeProfiles!$D$63:$M$63))</f>
        <v>6.2987579320922679E-2</v>
      </c>
      <c r="L8" s="384" cm="1">
        <f t="array" ref="L8">(1/tec_year)*INDEX(ALICE!$E$24:$AB$24,1,2*(INT(ROW()/2)-1))/2*(TimeProfiles!L$63/SUM(TimeProfiles!$D$63:$M$63))</f>
        <v>5.1864772655124826E-2</v>
      </c>
      <c r="M8" s="384" cm="1">
        <f t="array" ref="M8">(1/tec_year)*INDEX(ALICE!$E$24:$AB$24,1,2*(INT(ROW()/2)-1))/2*(TimeProfiles!M$63/SUM(TimeProfiles!$D$63:$M$63))</f>
        <v>5.1864772655124826E-2</v>
      </c>
      <c r="N8" s="383">
        <f t="shared" si="1"/>
        <v>1.0388888888888888</v>
      </c>
      <c r="O8" s="383">
        <f>tec_year*N8</f>
        <v>9.3499999999999986E-2</v>
      </c>
    </row>
    <row r="9" spans="3:18" x14ac:dyDescent="0.5">
      <c r="C9" s="381" t="s">
        <v>102</v>
      </c>
      <c r="D9" s="382">
        <v>0.5</v>
      </c>
      <c r="E9" s="382">
        <v>0.8</v>
      </c>
      <c r="F9" s="382">
        <v>0.4</v>
      </c>
      <c r="G9" s="382">
        <v>0</v>
      </c>
      <c r="H9" s="382">
        <v>0</v>
      </c>
      <c r="I9" s="382">
        <v>0</v>
      </c>
      <c r="J9" s="382">
        <v>0</v>
      </c>
      <c r="K9" s="382">
        <v>0</v>
      </c>
      <c r="L9" s="382">
        <v>0</v>
      </c>
      <c r="M9" s="382">
        <v>0</v>
      </c>
      <c r="N9" s="383">
        <f t="shared" si="1"/>
        <v>1.7000000000000002</v>
      </c>
      <c r="O9" s="383">
        <f>eng_year*N9</f>
        <v>0.18700000000000003</v>
      </c>
    </row>
    <row r="10" spans="3:18" ht="13.2" thickBot="1" x14ac:dyDescent="0.55000000000000004">
      <c r="C10" s="385" t="s">
        <v>103</v>
      </c>
      <c r="D10" s="386">
        <v>0</v>
      </c>
      <c r="E10" s="386">
        <v>0</v>
      </c>
      <c r="F10" s="386">
        <v>0</v>
      </c>
      <c r="G10" s="386">
        <v>0</v>
      </c>
      <c r="H10" s="386">
        <v>0</v>
      </c>
      <c r="I10" s="386">
        <v>0</v>
      </c>
      <c r="J10" s="386">
        <v>0</v>
      </c>
      <c r="K10" s="386">
        <v>0</v>
      </c>
      <c r="L10" s="386">
        <v>0</v>
      </c>
      <c r="M10" s="386">
        <v>0</v>
      </c>
      <c r="N10" s="387">
        <f t="shared" si="1"/>
        <v>0</v>
      </c>
      <c r="O10" s="387">
        <f>tec_year*N10</f>
        <v>0</v>
      </c>
    </row>
    <row r="11" spans="3:18" ht="13.2" thickTop="1" x14ac:dyDescent="0.5">
      <c r="C11" s="388" t="s">
        <v>104</v>
      </c>
      <c r="D11" s="382">
        <v>0.5</v>
      </c>
      <c r="E11" s="382">
        <v>0.8</v>
      </c>
      <c r="F11" s="382">
        <v>0.4</v>
      </c>
      <c r="G11" s="382">
        <v>0</v>
      </c>
      <c r="H11" s="382">
        <v>0</v>
      </c>
      <c r="I11" s="382">
        <v>0</v>
      </c>
      <c r="J11" s="382">
        <v>0</v>
      </c>
      <c r="K11" s="382">
        <v>0</v>
      </c>
      <c r="L11" s="382">
        <v>0</v>
      </c>
      <c r="M11" s="382">
        <v>0</v>
      </c>
      <c r="N11" s="389">
        <f t="shared" si="1"/>
        <v>1.7000000000000002</v>
      </c>
      <c r="O11" s="389">
        <f>eng_year*N11</f>
        <v>0.18700000000000003</v>
      </c>
    </row>
    <row r="12" spans="3:18" x14ac:dyDescent="0.5">
      <c r="C12" s="381" t="s">
        <v>105</v>
      </c>
      <c r="D12" s="382">
        <v>0</v>
      </c>
      <c r="E12" s="384">
        <v>0</v>
      </c>
      <c r="F12" s="384">
        <v>0</v>
      </c>
      <c r="G12" s="384">
        <v>0</v>
      </c>
      <c r="H12" s="384">
        <v>0</v>
      </c>
      <c r="I12" s="384">
        <v>0</v>
      </c>
      <c r="J12" s="384">
        <v>0</v>
      </c>
      <c r="K12" s="384">
        <v>0</v>
      </c>
      <c r="L12" s="384">
        <v>0</v>
      </c>
      <c r="M12" s="384">
        <v>0</v>
      </c>
      <c r="N12" s="383">
        <f t="shared" si="1"/>
        <v>0</v>
      </c>
      <c r="O12" s="383">
        <f>tec_year*N12</f>
        <v>0</v>
      </c>
    </row>
    <row r="13" spans="3:18" x14ac:dyDescent="0.5">
      <c r="C13" s="381" t="s">
        <v>106</v>
      </c>
      <c r="D13" s="382" cm="1">
        <f t="array" ref="D13">(1/eng_year)*INDEX(ALICE!$E$24:$AB$24,1,2*(INT(ROW()/2)-1))/2*(TimeProfiles!D$62/SUM(TimeProfiles!$D$62:$M$62))</f>
        <v>0</v>
      </c>
      <c r="E13" s="384" cm="1">
        <f t="array" ref="E13">(1/eng_year)*INDEX(ALICE!$E$24:$AB$24,1,2*(INT(ROW()/2)-1))/2*(TimeProfiles!E$62/SUM(TimeProfiles!$D$62:$M$62))</f>
        <v>0</v>
      </c>
      <c r="F13" s="384" cm="1">
        <f t="array" ref="F13">(1/eng_year)*INDEX(ALICE!$E$24:$AB$24,1,2*(INT(ROW()/2)-1))/2*(TimeProfiles!F$62/SUM(TimeProfiles!$D$62:$M$62))</f>
        <v>0</v>
      </c>
      <c r="G13" s="384" cm="1">
        <f t="array" ref="G13">(1/eng_year)*INDEX(ALICE!$E$24:$AB$24,1,2*(INT(ROW()/2)-1))/2*(TimeProfiles!G$62/SUM(TimeProfiles!$D$62:$M$62))</f>
        <v>0</v>
      </c>
      <c r="H13" s="384" cm="1">
        <f t="array" ref="H13">(1/eng_year)*INDEX(ALICE!$E$24:$AB$24,1,2*(INT(ROW()/2)-1))/2*(TimeProfiles!H$62/SUM(TimeProfiles!$D$62:$M$62))</f>
        <v>0</v>
      </c>
      <c r="I13" s="384" cm="1">
        <f t="array" ref="I13">(1/eng_year)*INDEX(ALICE!$E$24:$AB$24,1,2*(INT(ROW()/2)-1))/2*(TimeProfiles!I$62/SUM(TimeProfiles!$D$62:$M$62))</f>
        <v>0</v>
      </c>
      <c r="J13" s="384" cm="1">
        <f t="array" ref="J13">(1/eng_year)*INDEX(ALICE!$E$24:$AB$24,1,2*(INT(ROW()/2)-1))/2*(TimeProfiles!J$62/SUM(TimeProfiles!$D$62:$M$62))</f>
        <v>0</v>
      </c>
      <c r="K13" s="384" cm="1">
        <f t="array" ref="K13">(1/eng_year)*INDEX(ALICE!$E$24:$AB$24,1,2*(INT(ROW()/2)-1))/2*(TimeProfiles!K$62/SUM(TimeProfiles!$D$62:$M$62))</f>
        <v>0</v>
      </c>
      <c r="L13" s="384" cm="1">
        <f t="array" ref="L13">(1/eng_year)*INDEX(ALICE!$E$24:$AB$24,1,2*(INT(ROW()/2)-1))/2*(TimeProfiles!L$62/SUM(TimeProfiles!$D$62:$M$62))</f>
        <v>0</v>
      </c>
      <c r="M13" s="384" cm="1">
        <f t="array" ref="M13">(1/eng_year)*INDEX(ALICE!$E$24:$AB$24,1,2*(INT(ROW()/2)-1))/2*(TimeProfiles!M$62/SUM(TimeProfiles!$D$62:$M$62))</f>
        <v>0</v>
      </c>
      <c r="N13" s="383">
        <f t="shared" si="1"/>
        <v>0</v>
      </c>
      <c r="O13" s="383">
        <f>eng_year*N13</f>
        <v>0</v>
      </c>
    </row>
    <row r="14" spans="3:18" ht="13.2" thickBot="1" x14ac:dyDescent="0.55000000000000004">
      <c r="C14" s="385" t="s">
        <v>107</v>
      </c>
      <c r="D14" s="386" cm="1">
        <f t="array" ref="D14">(1/tec_year)*INDEX(ALICE!$E$24:$AB$24,1,2*(INT(ROW()/2)-1))/2*(TimeProfiles!D$63/SUM(TimeProfiles!$D$63:$M$63))</f>
        <v>0.67399533843702275</v>
      </c>
      <c r="E14" s="386" cm="1">
        <f t="array" ref="E14">(1/tec_year)*INDEX(ALICE!$E$24:$AB$24,1,2*(INT(ROW()/2)-1))/2*(TimeProfiles!E$63/SUM(TimeProfiles!$D$63:$M$63))</f>
        <v>1.2370280296923406</v>
      </c>
      <c r="F14" s="386" cm="1">
        <f t="array" ref="F14">(1/tec_year)*INDEX(ALICE!$E$24:$AB$24,1,2*(INT(ROW()/2)-1))/2*(TimeProfiles!F$63/SUM(TimeProfiles!$D$63:$M$63))</f>
        <v>1.2246988466721509</v>
      </c>
      <c r="G14" s="386" cm="1">
        <f t="array" ref="G14">(1/tec_year)*INDEX(ALICE!$E$24:$AB$24,1,2*(INT(ROW()/2)-1))/2*(TimeProfiles!G$63/SUM(TimeProfiles!$D$63:$M$63))</f>
        <v>1.1151061087149117</v>
      </c>
      <c r="H14" s="386" cm="1">
        <f t="array" ref="H14">(1/tec_year)*INDEX(ALICE!$E$24:$AB$24,1,2*(INT(ROW()/2)-1))/2*(TimeProfiles!H$63/SUM(TimeProfiles!$D$63:$M$63))</f>
        <v>1.108256562592584</v>
      </c>
      <c r="I14" s="386" cm="1">
        <f t="array" ref="I14">(1/tec_year)*INDEX(ALICE!$E$24:$AB$24,1,2*(INT(ROW()/2)-1))/2*(TimeProfiles!I$63/SUM(TimeProfiles!$D$63:$M$63))</f>
        <v>1.1301751101840321</v>
      </c>
      <c r="J14" s="386" cm="1">
        <f t="array" ref="J14">(1/tec_year)*INDEX(ALICE!$E$24:$AB$24,1,2*(INT(ROW()/2)-1))/2*(TimeProfiles!J$63/SUM(TimeProfiles!$D$63:$M$63))</f>
        <v>1.1589432038978074</v>
      </c>
      <c r="K14" s="386" cm="1">
        <f t="array" ref="K14">(1/tec_year)*INDEX(ALICE!$E$24:$AB$24,1,2*(INT(ROW()/2)-1))/2*(TimeProfiles!K$63/SUM(TimeProfiles!$D$63:$M$63))</f>
        <v>0.55234739930448695</v>
      </c>
      <c r="L14" s="386" cm="1">
        <f t="array" ref="L14">(1/tec_year)*INDEX(ALICE!$E$24:$AB$24,1,2*(INT(ROW()/2)-1))/2*(TimeProfiles!L$63/SUM(TimeProfiles!$D$63:$M$63))</f>
        <v>0.45480986252254385</v>
      </c>
      <c r="M14" s="386" cm="1">
        <f t="array" ref="M14">(1/tec_year)*INDEX(ALICE!$E$24:$AB$24,1,2*(INT(ROW()/2)-1))/2*(TimeProfiles!M$63/SUM(TimeProfiles!$D$63:$M$63))</f>
        <v>0.45480986252254385</v>
      </c>
      <c r="N14" s="387">
        <f t="shared" si="1"/>
        <v>9.1101703245404231</v>
      </c>
      <c r="O14" s="387">
        <f>tec_year*N14</f>
        <v>0.81991532920863808</v>
      </c>
    </row>
    <row r="15" spans="3:18" ht="13.2" thickTop="1" x14ac:dyDescent="0.5">
      <c r="C15" s="388" t="s">
        <v>108</v>
      </c>
      <c r="D15" s="382">
        <v>1</v>
      </c>
      <c r="E15" s="382">
        <v>1</v>
      </c>
      <c r="F15" s="382">
        <v>1.2</v>
      </c>
      <c r="G15" s="382">
        <v>1.0817733764822928</v>
      </c>
      <c r="H15" s="382">
        <v>0.95286707369178303</v>
      </c>
      <c r="I15" s="382">
        <v>0.79817951034317158</v>
      </c>
      <c r="J15" s="382">
        <v>0.79402124251121953</v>
      </c>
      <c r="K15" s="382">
        <v>0.64068511620799262</v>
      </c>
      <c r="L15" s="382">
        <v>0.42164835815992496</v>
      </c>
      <c r="M15" s="382">
        <v>0.38006567984040573</v>
      </c>
      <c r="N15" s="389">
        <f t="shared" si="1"/>
        <v>8.2692403572367912</v>
      </c>
      <c r="O15" s="389">
        <f>eng_year*N15</f>
        <v>0.90961643929604707</v>
      </c>
    </row>
    <row r="16" spans="3:18" x14ac:dyDescent="0.5">
      <c r="C16" s="381" t="s">
        <v>109</v>
      </c>
      <c r="D16" s="382">
        <v>0</v>
      </c>
      <c r="E16" s="384">
        <v>1</v>
      </c>
      <c r="F16" s="384">
        <v>1</v>
      </c>
      <c r="G16" s="384">
        <v>1</v>
      </c>
      <c r="H16" s="384">
        <v>1</v>
      </c>
      <c r="I16" s="384">
        <v>1</v>
      </c>
      <c r="J16" s="384">
        <v>1.4134913235692159</v>
      </c>
      <c r="K16" s="384">
        <v>0.7</v>
      </c>
      <c r="L16" s="384">
        <v>0.5</v>
      </c>
      <c r="M16" s="384">
        <v>0.5</v>
      </c>
      <c r="N16" s="383">
        <f t="shared" si="1"/>
        <v>8.1134913235692174</v>
      </c>
      <c r="O16" s="383">
        <f>tec_year*N16</f>
        <v>0.73021421912122952</v>
      </c>
    </row>
    <row r="17" spans="3:15" x14ac:dyDescent="0.5">
      <c r="C17" s="381" t="s">
        <v>110</v>
      </c>
      <c r="D17" s="382">
        <v>0.5</v>
      </c>
      <c r="E17" s="384">
        <v>0.5</v>
      </c>
      <c r="F17" s="384">
        <v>0.6</v>
      </c>
      <c r="G17" s="384">
        <v>0.54088668824114639</v>
      </c>
      <c r="H17" s="384">
        <v>0.47643353684589151</v>
      </c>
      <c r="I17" s="384">
        <v>0.39908975517158579</v>
      </c>
      <c r="J17" s="384">
        <v>0.39701062125560976</v>
      </c>
      <c r="K17" s="384">
        <v>0.32034255810399631</v>
      </c>
      <c r="L17" s="384">
        <v>0.21082417907996248</v>
      </c>
      <c r="M17" s="384">
        <v>0.19003283992020287</v>
      </c>
      <c r="N17" s="383">
        <f t="shared" si="1"/>
        <v>4.1346201786183956</v>
      </c>
      <c r="O17" s="383">
        <f>eng_year*N17</f>
        <v>0.45480821964802354</v>
      </c>
    </row>
    <row r="18" spans="3:15" ht="13.2" thickBot="1" x14ac:dyDescent="0.55000000000000004">
      <c r="C18" s="385" t="s">
        <v>111</v>
      </c>
      <c r="D18" s="386">
        <v>0</v>
      </c>
      <c r="E18" s="386">
        <v>0.5</v>
      </c>
      <c r="F18" s="386">
        <v>0.5</v>
      </c>
      <c r="G18" s="386">
        <v>0.5</v>
      </c>
      <c r="H18" s="386">
        <v>0.5</v>
      </c>
      <c r="I18" s="386">
        <v>0.7</v>
      </c>
      <c r="J18" s="386">
        <v>0.70674566178460796</v>
      </c>
      <c r="K18" s="386">
        <v>0.3</v>
      </c>
      <c r="L18" s="386">
        <v>0.3</v>
      </c>
      <c r="M18" s="386">
        <v>0.3</v>
      </c>
      <c r="N18" s="387">
        <f t="shared" si="1"/>
        <v>4.3067456617846078</v>
      </c>
      <c r="O18" s="387">
        <f>tec_year*N18</f>
        <v>0.38760710956061467</v>
      </c>
    </row>
    <row r="19" spans="3:15" ht="13.2" thickTop="1" x14ac:dyDescent="0.5">
      <c r="C19" s="388" t="s">
        <v>112</v>
      </c>
      <c r="D19" s="382">
        <v>0.5</v>
      </c>
      <c r="E19" s="382">
        <v>0.5</v>
      </c>
      <c r="F19" s="382">
        <v>0.6</v>
      </c>
      <c r="G19" s="382">
        <v>0.54088668824114639</v>
      </c>
      <c r="H19" s="382">
        <v>0.47643353684589151</v>
      </c>
      <c r="I19" s="382">
        <v>0.39908975517158579</v>
      </c>
      <c r="J19" s="382">
        <v>0.39701062125560976</v>
      </c>
      <c r="K19" s="382">
        <v>0.32034255810399631</v>
      </c>
      <c r="L19" s="382">
        <v>0.21082417907996248</v>
      </c>
      <c r="M19" s="382">
        <v>0.19003283992020287</v>
      </c>
      <c r="N19" s="389">
        <f t="shared" si="1"/>
        <v>4.1346201786183956</v>
      </c>
      <c r="O19" s="389">
        <f>eng_year*N19</f>
        <v>0.45480821964802354</v>
      </c>
    </row>
    <row r="20" spans="3:15" x14ac:dyDescent="0.5">
      <c r="C20" s="381" t="s">
        <v>113</v>
      </c>
      <c r="D20" s="382">
        <v>0.5</v>
      </c>
      <c r="E20" s="384">
        <v>0</v>
      </c>
      <c r="F20" s="384">
        <v>0.5</v>
      </c>
      <c r="G20" s="384">
        <v>0.5</v>
      </c>
      <c r="H20" s="384">
        <v>0.5</v>
      </c>
      <c r="I20" s="384">
        <v>0.5</v>
      </c>
      <c r="J20" s="384">
        <v>0.70674566178460796</v>
      </c>
      <c r="K20" s="384">
        <v>0.33683197497819611</v>
      </c>
      <c r="L20" s="384">
        <v>0</v>
      </c>
      <c r="M20" s="384">
        <v>0</v>
      </c>
      <c r="N20" s="383">
        <f t="shared" si="1"/>
        <v>3.5435776367628042</v>
      </c>
      <c r="O20" s="383">
        <f>tec_year*N20</f>
        <v>0.31892198730865234</v>
      </c>
    </row>
    <row r="21" spans="3:15" x14ac:dyDescent="0.5">
      <c r="C21" s="388" t="s">
        <v>114</v>
      </c>
      <c r="D21" s="382">
        <v>0.5</v>
      </c>
      <c r="E21" s="384">
        <v>0.5</v>
      </c>
      <c r="F21" s="384">
        <v>0.6</v>
      </c>
      <c r="G21" s="384">
        <v>0.54088668824114639</v>
      </c>
      <c r="H21" s="384">
        <v>0.47643353684589151</v>
      </c>
      <c r="I21" s="384">
        <v>0.39908975517158579</v>
      </c>
      <c r="J21" s="384">
        <v>0.39701062125560976</v>
      </c>
      <c r="K21" s="384">
        <v>0.32034255810399631</v>
      </c>
      <c r="L21" s="384">
        <v>0.21082417907996248</v>
      </c>
      <c r="M21" s="384">
        <v>0.19003283992020287</v>
      </c>
      <c r="N21" s="383">
        <f t="shared" si="1"/>
        <v>4.1346201786183956</v>
      </c>
      <c r="O21" s="383">
        <f>eng_year*N21</f>
        <v>0.45480821964802354</v>
      </c>
    </row>
    <row r="22" spans="3:15" x14ac:dyDescent="0.5">
      <c r="C22" s="381" t="s">
        <v>115</v>
      </c>
      <c r="D22" s="382">
        <v>0.5</v>
      </c>
      <c r="E22" s="384">
        <v>0.75436327729491837</v>
      </c>
      <c r="F22" s="384">
        <v>0.74684470642486922</v>
      </c>
      <c r="G22" s="384">
        <v>0.5</v>
      </c>
      <c r="H22" s="384">
        <v>0.5</v>
      </c>
      <c r="I22" s="384">
        <v>0.5</v>
      </c>
      <c r="J22" s="384">
        <v>0.70674566178460796</v>
      </c>
      <c r="K22" s="384">
        <v>0.33683197497819611</v>
      </c>
      <c r="L22" s="384">
        <v>0.2</v>
      </c>
      <c r="M22" s="384">
        <v>0.2</v>
      </c>
      <c r="N22" s="383">
        <f t="shared" si="1"/>
        <v>4.944785620482592</v>
      </c>
      <c r="O22" s="383">
        <f>tec_year*N22</f>
        <v>0.44503070584343324</v>
      </c>
    </row>
    <row r="23" spans="3:15" x14ac:dyDescent="0.5">
      <c r="C23" s="388" t="s">
        <v>116</v>
      </c>
      <c r="D23" s="382">
        <v>1</v>
      </c>
      <c r="E23" s="384">
        <v>2</v>
      </c>
      <c r="F23" s="384">
        <v>2.1004450386147147</v>
      </c>
      <c r="G23" s="384">
        <v>1.6226600647234388</v>
      </c>
      <c r="H23" s="384">
        <v>1.4293006105376744</v>
      </c>
      <c r="I23" s="384">
        <v>1.1972692655147572</v>
      </c>
      <c r="J23" s="384">
        <v>1.1910318637668293</v>
      </c>
      <c r="K23" s="384">
        <v>0.96102767431198877</v>
      </c>
      <c r="L23" s="384">
        <v>0.63247253723988739</v>
      </c>
      <c r="M23" s="384">
        <v>0.57009851976060855</v>
      </c>
      <c r="N23" s="383">
        <f t="shared" si="1"/>
        <v>12.704305574469899</v>
      </c>
      <c r="O23" s="383">
        <f>eng_year*N23</f>
        <v>1.3974736131916889</v>
      </c>
    </row>
    <row r="24" spans="3:15" ht="13.2" thickBot="1" x14ac:dyDescent="0.55000000000000004">
      <c r="C24" s="390" t="s">
        <v>117</v>
      </c>
      <c r="D24" s="386">
        <v>2</v>
      </c>
      <c r="E24" s="386">
        <v>2.2630898318847548</v>
      </c>
      <c r="F24" s="386">
        <v>2</v>
      </c>
      <c r="G24" s="386">
        <v>1.5</v>
      </c>
      <c r="H24" s="386">
        <v>1.5</v>
      </c>
      <c r="I24" s="386">
        <v>2</v>
      </c>
      <c r="J24" s="386">
        <v>2.1202369853538237</v>
      </c>
      <c r="K24" s="386">
        <v>1.0104959249345884</v>
      </c>
      <c r="L24" s="386">
        <v>1</v>
      </c>
      <c r="M24" s="386">
        <v>1</v>
      </c>
      <c r="N24" s="387">
        <f t="shared" si="1"/>
        <v>16.393822742173167</v>
      </c>
      <c r="O24" s="387">
        <f>tec_year*N24</f>
        <v>1.4754440467955849</v>
      </c>
    </row>
    <row r="25" spans="3:15" ht="13.2" thickTop="1" x14ac:dyDescent="0.5">
      <c r="C25" s="388" t="s">
        <v>118</v>
      </c>
      <c r="D25" s="382">
        <v>0</v>
      </c>
      <c r="E25" s="382">
        <v>0</v>
      </c>
      <c r="F25" s="382">
        <v>0</v>
      </c>
      <c r="G25" s="382">
        <v>0</v>
      </c>
      <c r="H25" s="382">
        <v>0</v>
      </c>
      <c r="I25" s="382">
        <v>0</v>
      </c>
      <c r="J25" s="382">
        <v>0</v>
      </c>
      <c r="K25" s="382">
        <v>0</v>
      </c>
      <c r="L25" s="382">
        <v>0</v>
      </c>
      <c r="M25" s="382">
        <v>0</v>
      </c>
      <c r="N25" s="389">
        <f t="shared" si="1"/>
        <v>0</v>
      </c>
      <c r="O25" s="389">
        <f>eng_year*N25</f>
        <v>0</v>
      </c>
    </row>
    <row r="26" spans="3:15" x14ac:dyDescent="0.5">
      <c r="C26" s="381" t="s">
        <v>119</v>
      </c>
      <c r="D26" s="382">
        <v>0</v>
      </c>
      <c r="E26" s="384">
        <v>0</v>
      </c>
      <c r="F26" s="384">
        <v>0</v>
      </c>
      <c r="G26" s="384">
        <v>0</v>
      </c>
      <c r="H26" s="384">
        <v>0</v>
      </c>
      <c r="I26" s="384">
        <v>0</v>
      </c>
      <c r="J26" s="384">
        <v>0</v>
      </c>
      <c r="K26" s="384">
        <v>0</v>
      </c>
      <c r="L26" s="384">
        <v>0</v>
      </c>
      <c r="M26" s="384">
        <v>0</v>
      </c>
      <c r="N26" s="383">
        <f t="shared" si="1"/>
        <v>0</v>
      </c>
      <c r="O26" s="383">
        <f>tec_year*N26</f>
        <v>0</v>
      </c>
    </row>
    <row r="27" spans="3:15" x14ac:dyDescent="0.5">
      <c r="C27" s="388" t="s">
        <v>120</v>
      </c>
      <c r="D27" s="382">
        <v>0.568851039411023</v>
      </c>
      <c r="E27" s="384">
        <v>0.74183498122022296</v>
      </c>
      <c r="F27" s="384">
        <v>0.5</v>
      </c>
      <c r="G27" s="384">
        <v>0.54088668824114639</v>
      </c>
      <c r="H27" s="384">
        <v>0.47643353684589151</v>
      </c>
      <c r="I27" s="384">
        <v>0.39908975517158579</v>
      </c>
      <c r="J27" s="384">
        <v>0.39701062125560976</v>
      </c>
      <c r="K27" s="384">
        <v>0.32034255810399631</v>
      </c>
      <c r="L27" s="384">
        <v>0.21082417907996248</v>
      </c>
      <c r="M27" s="384">
        <v>0.19003283992020287</v>
      </c>
      <c r="N27" s="383">
        <f t="shared" si="1"/>
        <v>4.3453061992496416</v>
      </c>
      <c r="O27" s="383">
        <f>eng_year*N27</f>
        <v>0.4779836819174606</v>
      </c>
    </row>
    <row r="28" spans="3:15" ht="13.2" thickBot="1" x14ac:dyDescent="0.55000000000000004">
      <c r="C28" s="385" t="s">
        <v>121</v>
      </c>
      <c r="D28" s="386">
        <v>0</v>
      </c>
      <c r="E28" s="386">
        <v>0.44</v>
      </c>
      <c r="F28" s="386">
        <v>0.1</v>
      </c>
      <c r="G28" s="386">
        <v>0</v>
      </c>
      <c r="H28" s="386">
        <v>0</v>
      </c>
      <c r="I28" s="386">
        <v>0</v>
      </c>
      <c r="J28" s="386">
        <v>0</v>
      </c>
      <c r="K28" s="386">
        <v>0</v>
      </c>
      <c r="L28" s="386">
        <v>0</v>
      </c>
      <c r="M28" s="386">
        <v>0</v>
      </c>
      <c r="N28" s="387">
        <f t="shared" si="1"/>
        <v>0.54</v>
      </c>
      <c r="O28" s="387">
        <f>tec_year*N28</f>
        <v>4.8600000000000004E-2</v>
      </c>
    </row>
    <row r="29" spans="3:15" ht="13.2" thickTop="1" x14ac:dyDescent="0.5"/>
    <row r="30" spans="3:15" x14ac:dyDescent="0.5">
      <c r="C30" s="391" t="s">
        <v>96</v>
      </c>
      <c r="D30" s="384">
        <f>SUM(D5,D7,D9,D11,D13,D15,D17,D19,D21,D23,D25,D27)</f>
        <v>5.0688510394110233</v>
      </c>
      <c r="E30" s="384">
        <f t="shared" ref="E30:O31" si="2">SUM(E5,E7,E9,E11,E13,E15,E17,E19,E21,E23,E25,E27)</f>
        <v>6.8418349812202228</v>
      </c>
      <c r="F30" s="384">
        <f t="shared" si="2"/>
        <v>6.4004450386147145</v>
      </c>
      <c r="G30" s="384">
        <f t="shared" si="2"/>
        <v>4.8679801941703165</v>
      </c>
      <c r="H30" s="384">
        <f t="shared" si="2"/>
        <v>4.2879018316130235</v>
      </c>
      <c r="I30" s="384">
        <f t="shared" si="2"/>
        <v>3.5918077965442716</v>
      </c>
      <c r="J30" s="384">
        <f t="shared" si="2"/>
        <v>3.573095591300488</v>
      </c>
      <c r="K30" s="384">
        <f t="shared" si="2"/>
        <v>2.8830830229359665</v>
      </c>
      <c r="L30" s="384">
        <f t="shared" si="2"/>
        <v>1.8974176117196624</v>
      </c>
      <c r="M30" s="384">
        <f t="shared" si="2"/>
        <v>1.7102955592818259</v>
      </c>
      <c r="N30" s="383">
        <f t="shared" si="2"/>
        <v>41.122712666811516</v>
      </c>
      <c r="O30" s="383">
        <f t="shared" si="2"/>
        <v>4.523498393349267</v>
      </c>
    </row>
    <row r="31" spans="3:15" x14ac:dyDescent="0.5">
      <c r="C31" s="391" t="s">
        <v>97</v>
      </c>
      <c r="D31" s="384">
        <f>SUM(D6,D8,D10,D12,D14,D16,D18,D20,D22,D24,D26,D28)</f>
        <v>3.7508551822512439</v>
      </c>
      <c r="E31" s="384">
        <f t="shared" ref="E31:M31" si="3">SUM(E6,E8,E10,E12,E14,E16,E18,E20,E22,E24,E26,E28)</f>
        <v>6.3355470717261637</v>
      </c>
      <c r="F31" s="384">
        <f t="shared" si="3"/>
        <v>6.2112035131984706</v>
      </c>
      <c r="G31" s="384">
        <f t="shared" si="3"/>
        <v>5.242268533236814</v>
      </c>
      <c r="H31" s="384">
        <f t="shared" si="3"/>
        <v>5.2346378911407649</v>
      </c>
      <c r="I31" s="384">
        <f t="shared" si="3"/>
        <v>5.9590559458481227</v>
      </c>
      <c r="J31" s="384">
        <f t="shared" si="3"/>
        <v>6.9450699369283928</v>
      </c>
      <c r="K31" s="384">
        <f t="shared" si="3"/>
        <v>3.2994948535163902</v>
      </c>
      <c r="L31" s="384">
        <f t="shared" si="3"/>
        <v>2.5066746351776685</v>
      </c>
      <c r="M31" s="384">
        <f t="shared" si="3"/>
        <v>2.5066746351776685</v>
      </c>
      <c r="N31" s="383">
        <f t="shared" si="2"/>
        <v>47.991482198201702</v>
      </c>
      <c r="O31" s="383">
        <f t="shared" si="2"/>
        <v>4.3192333978381532</v>
      </c>
    </row>
    <row r="36" spans="3:15" ht="13.2" thickBot="1" x14ac:dyDescent="0.55000000000000004">
      <c r="C36" s="446" t="s">
        <v>133</v>
      </c>
      <c r="D36" s="380">
        <v>2026</v>
      </c>
      <c r="E36" s="380">
        <f>D36+1</f>
        <v>2027</v>
      </c>
      <c r="F36" s="380">
        <f t="shared" ref="F36:K36" si="4">E36+1</f>
        <v>2028</v>
      </c>
      <c r="G36" s="380">
        <f t="shared" si="4"/>
        <v>2029</v>
      </c>
      <c r="H36" s="380">
        <f t="shared" si="4"/>
        <v>2030</v>
      </c>
      <c r="I36" s="380">
        <f t="shared" si="4"/>
        <v>2031</v>
      </c>
      <c r="J36" s="380">
        <f t="shared" si="4"/>
        <v>2032</v>
      </c>
      <c r="K36" s="380">
        <f t="shared" si="4"/>
        <v>2033</v>
      </c>
      <c r="L36" s="380">
        <f>K36+1</f>
        <v>2034</v>
      </c>
      <c r="M36" s="380">
        <f>L36+1</f>
        <v>2035</v>
      </c>
      <c r="N36" s="392" t="s">
        <v>124</v>
      </c>
      <c r="O36" s="392" t="s">
        <v>125</v>
      </c>
    </row>
    <row r="37" spans="3:15" ht="13.2" thickTop="1" x14ac:dyDescent="0.5">
      <c r="C37" s="381" t="s">
        <v>98</v>
      </c>
      <c r="D37" s="382">
        <v>0.33333333333333331</v>
      </c>
      <c r="E37" s="382">
        <v>0.33333333333333331</v>
      </c>
      <c r="F37" s="382">
        <v>0.33333333333333331</v>
      </c>
      <c r="G37" s="382">
        <v>0.33333333333333331</v>
      </c>
      <c r="H37" s="382">
        <v>0.83333333333333326</v>
      </c>
      <c r="I37" s="382">
        <v>0.83333333333333326</v>
      </c>
      <c r="J37" s="382">
        <v>0</v>
      </c>
      <c r="K37" s="382">
        <v>0</v>
      </c>
      <c r="L37" s="382">
        <v>0</v>
      </c>
      <c r="M37" s="382">
        <v>0</v>
      </c>
      <c r="N37" s="389">
        <f>SUM(D37:M37)</f>
        <v>3</v>
      </c>
      <c r="O37" s="389">
        <f>eng_year*N37</f>
        <v>0.33</v>
      </c>
    </row>
    <row r="38" spans="3:15" x14ac:dyDescent="0.5">
      <c r="C38" s="381" t="s">
        <v>99</v>
      </c>
      <c r="D38" s="384">
        <v>0.33333333333333331</v>
      </c>
      <c r="E38" s="384">
        <v>0.33333333333333331</v>
      </c>
      <c r="F38" s="384">
        <v>0.5</v>
      </c>
      <c r="G38" s="384">
        <v>0.66666666666666663</v>
      </c>
      <c r="H38" s="384">
        <v>0.83333333333333326</v>
      </c>
      <c r="I38" s="384">
        <v>0.83333333333333326</v>
      </c>
      <c r="J38" s="384">
        <v>0</v>
      </c>
      <c r="K38" s="384">
        <v>0</v>
      </c>
      <c r="L38" s="384">
        <v>0</v>
      </c>
      <c r="M38" s="384">
        <v>0</v>
      </c>
      <c r="N38" s="383">
        <f t="shared" ref="N38" si="5">SUM(D38:M38)</f>
        <v>3.4999999999999991</v>
      </c>
      <c r="O38" s="383">
        <f>tec_year*N38</f>
        <v>0.31499999999999989</v>
      </c>
    </row>
    <row r="39" spans="3:15" x14ac:dyDescent="0.5">
      <c r="C39" s="381" t="s">
        <v>100</v>
      </c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3"/>
      <c r="O39" s="383"/>
    </row>
    <row r="40" spans="3:15" x14ac:dyDescent="0.5">
      <c r="C40" s="381" t="s">
        <v>101</v>
      </c>
      <c r="D40" s="384"/>
      <c r="E40" s="384"/>
      <c r="F40" s="384"/>
      <c r="G40" s="384"/>
      <c r="H40" s="384"/>
      <c r="I40" s="384"/>
      <c r="J40" s="384"/>
      <c r="K40" s="384"/>
      <c r="L40" s="384"/>
      <c r="M40" s="384"/>
      <c r="N40" s="383"/>
      <c r="O40" s="383"/>
    </row>
    <row r="41" spans="3:15" x14ac:dyDescent="0.5">
      <c r="C41" s="381" t="s">
        <v>102</v>
      </c>
      <c r="D41" s="382"/>
      <c r="E41" s="382"/>
      <c r="F41" s="382"/>
      <c r="G41" s="382"/>
      <c r="H41" s="382"/>
      <c r="I41" s="382"/>
      <c r="J41" s="382"/>
      <c r="K41" s="382"/>
      <c r="L41" s="382"/>
      <c r="M41" s="382"/>
      <c r="N41" s="383"/>
      <c r="O41" s="383"/>
    </row>
    <row r="42" spans="3:15" ht="13.2" thickBot="1" x14ac:dyDescent="0.55000000000000004">
      <c r="C42" s="385" t="s">
        <v>103</v>
      </c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7"/>
      <c r="O42" s="387"/>
    </row>
    <row r="43" spans="3:15" ht="13.2" thickTop="1" x14ac:dyDescent="0.5">
      <c r="C43" s="388" t="s">
        <v>104</v>
      </c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9"/>
      <c r="O43" s="389"/>
    </row>
    <row r="44" spans="3:15" x14ac:dyDescent="0.5">
      <c r="C44" s="381" t="s">
        <v>105</v>
      </c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3"/>
      <c r="O44" s="383"/>
    </row>
    <row r="45" spans="3:15" x14ac:dyDescent="0.5">
      <c r="C45" s="381" t="s">
        <v>106</v>
      </c>
      <c r="D45" s="384">
        <v>2</v>
      </c>
      <c r="E45" s="384">
        <v>2.3333333333333335</v>
      </c>
      <c r="F45" s="384">
        <v>2.3333333333333335</v>
      </c>
      <c r="G45" s="384">
        <v>1.6666666666666665</v>
      </c>
      <c r="H45" s="384">
        <v>1.6666666666666665</v>
      </c>
      <c r="I45" s="384">
        <v>0.66666666666666663</v>
      </c>
      <c r="J45" s="384">
        <v>0.66666666666666663</v>
      </c>
      <c r="K45" s="384">
        <v>0.33333333333333331</v>
      </c>
      <c r="L45" s="384">
        <v>0</v>
      </c>
      <c r="M45" s="384">
        <v>0</v>
      </c>
      <c r="N45" s="383">
        <f t="shared" ref="N45:N56" si="6">SUM(D45:M45)</f>
        <v>11.666666666666666</v>
      </c>
      <c r="O45" s="383">
        <f>eng_year*N45</f>
        <v>1.2833333333333332</v>
      </c>
    </row>
    <row r="46" spans="3:15" ht="13.2" thickBot="1" x14ac:dyDescent="0.55000000000000004">
      <c r="C46" s="385" t="s">
        <v>107</v>
      </c>
      <c r="D46" s="386">
        <v>0.33333333333333331</v>
      </c>
      <c r="E46" s="386">
        <v>1.4583333333333333</v>
      </c>
      <c r="F46" s="386">
        <v>1.4583333333333333</v>
      </c>
      <c r="G46" s="386">
        <v>1.4583333333333333</v>
      </c>
      <c r="H46" s="386">
        <v>1.4583333333333333</v>
      </c>
      <c r="I46" s="386">
        <v>0.79166666666666663</v>
      </c>
      <c r="J46" s="386">
        <v>0.66666666666666663</v>
      </c>
      <c r="K46" s="386">
        <v>0.33333333333333331</v>
      </c>
      <c r="L46" s="386">
        <v>0</v>
      </c>
      <c r="M46" s="386">
        <v>0</v>
      </c>
      <c r="N46" s="387">
        <f t="shared" si="6"/>
        <v>7.958333333333333</v>
      </c>
      <c r="O46" s="387">
        <f>tec_year*N46</f>
        <v>0.71624999999999994</v>
      </c>
    </row>
    <row r="47" spans="3:15" ht="13.2" thickTop="1" x14ac:dyDescent="0.5">
      <c r="C47" s="388" t="s">
        <v>108</v>
      </c>
      <c r="D47" s="382">
        <v>0.83333333333333326</v>
      </c>
      <c r="E47" s="382">
        <v>0.83333333333333326</v>
      </c>
      <c r="F47" s="382">
        <v>0.83333333333333326</v>
      </c>
      <c r="G47" s="382">
        <v>0.83333333333333326</v>
      </c>
      <c r="H47" s="382">
        <v>0.83333333333333326</v>
      </c>
      <c r="I47" s="382">
        <v>0.83333333333333326</v>
      </c>
      <c r="J47" s="382">
        <v>0.83333333333333326</v>
      </c>
      <c r="K47" s="382">
        <v>1</v>
      </c>
      <c r="L47" s="382">
        <v>1</v>
      </c>
      <c r="M47" s="382">
        <v>0.83333333333333326</v>
      </c>
      <c r="N47" s="389">
        <f t="shared" si="6"/>
        <v>8.6666666666666661</v>
      </c>
      <c r="O47" s="389">
        <f>eng_year*N47</f>
        <v>0.95333333333333325</v>
      </c>
    </row>
    <row r="48" spans="3:15" x14ac:dyDescent="0.5">
      <c r="C48" s="381" t="s">
        <v>109</v>
      </c>
      <c r="D48" s="384">
        <v>0.16666666666666666</v>
      </c>
      <c r="E48" s="384">
        <v>0.16666666666666666</v>
      </c>
      <c r="F48" s="384">
        <v>0.16666666666666666</v>
      </c>
      <c r="G48" s="384">
        <v>0.16666666666666666</v>
      </c>
      <c r="H48" s="384">
        <v>0.16666666666666666</v>
      </c>
      <c r="I48" s="384">
        <v>0.16666666666666666</v>
      </c>
      <c r="J48" s="384">
        <v>0.33333333333333331</v>
      </c>
      <c r="K48" s="384">
        <v>0.33333333333333331</v>
      </c>
      <c r="L48" s="384">
        <v>0.33333333333333331</v>
      </c>
      <c r="M48" s="384">
        <v>0.33333333333333331</v>
      </c>
      <c r="N48" s="383">
        <f t="shared" si="6"/>
        <v>2.333333333333333</v>
      </c>
      <c r="O48" s="383">
        <f>tec_year*N48</f>
        <v>0.20999999999999996</v>
      </c>
    </row>
    <row r="49" spans="3:15" x14ac:dyDescent="0.5">
      <c r="C49" s="381" t="s">
        <v>110</v>
      </c>
      <c r="D49" s="384">
        <v>0.83333333333333326</v>
      </c>
      <c r="E49" s="384">
        <v>0.83333333333333326</v>
      </c>
      <c r="F49" s="384">
        <v>0.83333333333333326</v>
      </c>
      <c r="G49" s="384">
        <v>0.83333333333333326</v>
      </c>
      <c r="H49" s="384">
        <v>0.83333333333333326</v>
      </c>
      <c r="I49" s="384">
        <v>0.83333333333333326</v>
      </c>
      <c r="J49" s="384">
        <v>0.83333333333333326</v>
      </c>
      <c r="K49" s="384">
        <v>1</v>
      </c>
      <c r="L49" s="384">
        <v>1</v>
      </c>
      <c r="M49" s="384">
        <v>0.83333333333333326</v>
      </c>
      <c r="N49" s="383">
        <f t="shared" si="6"/>
        <v>8.6666666666666661</v>
      </c>
      <c r="O49" s="383">
        <f>eng_year*N49</f>
        <v>0.95333333333333325</v>
      </c>
    </row>
    <row r="50" spans="3:15" ht="13.2" thickBot="1" x14ac:dyDescent="0.55000000000000004">
      <c r="C50" s="385" t="s">
        <v>111</v>
      </c>
      <c r="D50" s="386">
        <v>0.16666666666666666</v>
      </c>
      <c r="E50" s="386">
        <v>0.16666666666666666</v>
      </c>
      <c r="F50" s="386">
        <v>0.16666666666666666</v>
      </c>
      <c r="G50" s="386">
        <v>0.16666666666666666</v>
      </c>
      <c r="H50" s="386">
        <v>0.16666666666666666</v>
      </c>
      <c r="I50" s="386">
        <v>0.16666666666666666</v>
      </c>
      <c r="J50" s="386">
        <v>0.33333333333333331</v>
      </c>
      <c r="K50" s="386">
        <v>0.33333333333333331</v>
      </c>
      <c r="L50" s="386">
        <v>0.33333333333333331</v>
      </c>
      <c r="M50" s="386">
        <v>0.33333333333333331</v>
      </c>
      <c r="N50" s="387">
        <f t="shared" si="6"/>
        <v>2.333333333333333</v>
      </c>
      <c r="O50" s="387">
        <f>tec_year*N50</f>
        <v>0.20999999999999996</v>
      </c>
    </row>
    <row r="51" spans="3:15" ht="13.2" thickTop="1" x14ac:dyDescent="0.5">
      <c r="C51" s="388" t="s">
        <v>112</v>
      </c>
      <c r="D51" s="382">
        <v>1.8333333333333333</v>
      </c>
      <c r="E51" s="382">
        <v>3.1666666666666665</v>
      </c>
      <c r="F51" s="382">
        <v>2.3333333333333335</v>
      </c>
      <c r="G51" s="382">
        <v>1.3333333333333333</v>
      </c>
      <c r="H51" s="382">
        <v>1.1666666666666667</v>
      </c>
      <c r="I51" s="382">
        <v>1.1666666666666667</v>
      </c>
      <c r="J51" s="382">
        <v>1.1666666666666667</v>
      </c>
      <c r="K51" s="382">
        <v>0</v>
      </c>
      <c r="L51" s="382">
        <v>0</v>
      </c>
      <c r="M51" s="382">
        <v>0</v>
      </c>
      <c r="N51" s="389">
        <f t="shared" si="6"/>
        <v>12.166666666666666</v>
      </c>
      <c r="O51" s="389">
        <f>eng_year*N51</f>
        <v>1.3383333333333334</v>
      </c>
    </row>
    <row r="52" spans="3:15" x14ac:dyDescent="0.5">
      <c r="C52" s="381" t="s">
        <v>113</v>
      </c>
      <c r="D52" s="384">
        <v>0.93333333333333335</v>
      </c>
      <c r="E52" s="384">
        <v>2.6666666666666665</v>
      </c>
      <c r="F52" s="384">
        <v>3</v>
      </c>
      <c r="G52" s="384">
        <v>2.3333333333333335</v>
      </c>
      <c r="H52" s="384">
        <v>2.1666666666666665</v>
      </c>
      <c r="I52" s="384">
        <v>2.1666666666666665</v>
      </c>
      <c r="J52" s="384">
        <v>2.1666666666666665</v>
      </c>
      <c r="K52" s="384">
        <v>0</v>
      </c>
      <c r="L52" s="384">
        <v>0</v>
      </c>
      <c r="M52" s="384">
        <v>0</v>
      </c>
      <c r="N52" s="383">
        <f t="shared" si="6"/>
        <v>15.433333333333332</v>
      </c>
      <c r="O52" s="383">
        <f>tec_year*N52</f>
        <v>1.3889999999999998</v>
      </c>
    </row>
    <row r="53" spans="3:15" x14ac:dyDescent="0.5">
      <c r="C53" s="388" t="s">
        <v>114</v>
      </c>
      <c r="D53" s="384">
        <v>0.76666666666666661</v>
      </c>
      <c r="E53" s="384">
        <v>0.43333333333333335</v>
      </c>
      <c r="F53" s="384">
        <v>0.43333333333333335</v>
      </c>
      <c r="G53" s="384">
        <v>0.26666666666666666</v>
      </c>
      <c r="H53" s="384">
        <v>0.1</v>
      </c>
      <c r="I53" s="384">
        <v>0.1</v>
      </c>
      <c r="J53" s="384">
        <v>0.1</v>
      </c>
      <c r="K53" s="384">
        <v>0.1</v>
      </c>
      <c r="L53" s="384">
        <v>0.1</v>
      </c>
      <c r="M53" s="384">
        <v>0.1</v>
      </c>
      <c r="N53" s="383">
        <f t="shared" si="6"/>
        <v>2.5000000000000004</v>
      </c>
      <c r="O53" s="383">
        <f>eng_year*N53</f>
        <v>0.27500000000000008</v>
      </c>
    </row>
    <row r="54" spans="3:15" x14ac:dyDescent="0.5">
      <c r="C54" s="381" t="s">
        <v>115</v>
      </c>
      <c r="D54" s="384">
        <v>0.76666666666666661</v>
      </c>
      <c r="E54" s="384">
        <v>0.43333333333333335</v>
      </c>
      <c r="F54" s="384">
        <v>0.43333333333333335</v>
      </c>
      <c r="G54" s="384">
        <v>0.26666666666666666</v>
      </c>
      <c r="H54" s="384">
        <v>0.1</v>
      </c>
      <c r="I54" s="384">
        <v>0.1</v>
      </c>
      <c r="J54" s="384">
        <v>0.1</v>
      </c>
      <c r="K54" s="384">
        <v>0.1</v>
      </c>
      <c r="L54" s="384">
        <v>0.1</v>
      </c>
      <c r="M54" s="384">
        <v>0.1</v>
      </c>
      <c r="N54" s="383">
        <f t="shared" si="6"/>
        <v>2.5000000000000004</v>
      </c>
      <c r="O54" s="383">
        <f>tec_year*N54</f>
        <v>0.22500000000000003</v>
      </c>
    </row>
    <row r="55" spans="3:15" x14ac:dyDescent="0.5">
      <c r="C55" s="388" t="s">
        <v>116</v>
      </c>
      <c r="D55" s="384">
        <v>2.5200000000000005</v>
      </c>
      <c r="E55" s="384">
        <v>3.9600000000000004</v>
      </c>
      <c r="F55" s="384">
        <v>4.125</v>
      </c>
      <c r="G55" s="384">
        <v>3.4050000000000002</v>
      </c>
      <c r="H55" s="384">
        <v>2.2050000000000001</v>
      </c>
      <c r="I55" s="384">
        <v>1.9650000000000003</v>
      </c>
      <c r="J55" s="384">
        <v>2.7650000000000006</v>
      </c>
      <c r="K55" s="384">
        <v>2.7025000000000006</v>
      </c>
      <c r="L55" s="384">
        <v>1.2800000000000002</v>
      </c>
      <c r="M55" s="384">
        <v>1.2800000000000002</v>
      </c>
      <c r="N55" s="383">
        <f t="shared" si="6"/>
        <v>26.207500000000007</v>
      </c>
      <c r="O55" s="383">
        <f>eng_year*N55</f>
        <v>2.8828250000000009</v>
      </c>
    </row>
    <row r="56" spans="3:15" ht="13.2" thickBot="1" x14ac:dyDescent="0.55000000000000004">
      <c r="C56" s="390" t="s">
        <v>117</v>
      </c>
      <c r="D56" s="386">
        <v>1.4</v>
      </c>
      <c r="E56" s="386">
        <v>2.2999999999999998</v>
      </c>
      <c r="F56" s="386">
        <v>1.7250000000000001</v>
      </c>
      <c r="G56" s="386">
        <v>1.7250000000000001</v>
      </c>
      <c r="H56" s="386">
        <v>1.85</v>
      </c>
      <c r="I56" s="386">
        <v>2.6500000000000004</v>
      </c>
      <c r="J56" s="386">
        <v>3.45</v>
      </c>
      <c r="K56" s="386">
        <v>2.2600000000000002</v>
      </c>
      <c r="L56" s="386">
        <v>2</v>
      </c>
      <c r="M56" s="386">
        <v>2</v>
      </c>
      <c r="N56" s="387">
        <f t="shared" si="6"/>
        <v>21.360000000000003</v>
      </c>
      <c r="O56" s="387">
        <f>tec_year*N56</f>
        <v>1.9224000000000001</v>
      </c>
    </row>
    <row r="57" spans="3:15" ht="13.2" thickTop="1" x14ac:dyDescent="0.5">
      <c r="C57" s="388" t="s">
        <v>118</v>
      </c>
      <c r="D57" s="382"/>
      <c r="E57" s="382"/>
      <c r="F57" s="382"/>
      <c r="G57" s="382"/>
      <c r="H57" s="382"/>
      <c r="I57" s="382"/>
      <c r="J57" s="382"/>
      <c r="K57" s="382"/>
      <c r="L57" s="382"/>
      <c r="M57" s="382"/>
      <c r="N57" s="389"/>
      <c r="O57" s="389"/>
    </row>
    <row r="58" spans="3:15" x14ac:dyDescent="0.5">
      <c r="C58" s="381" t="s">
        <v>119</v>
      </c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3"/>
      <c r="O58" s="383"/>
    </row>
    <row r="59" spans="3:15" x14ac:dyDescent="0.5">
      <c r="C59" s="388" t="s">
        <v>120</v>
      </c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3"/>
      <c r="O59" s="383"/>
    </row>
    <row r="60" spans="3:15" ht="13.2" thickBot="1" x14ac:dyDescent="0.55000000000000004">
      <c r="C60" s="385" t="s">
        <v>121</v>
      </c>
      <c r="D60" s="386"/>
      <c r="E60" s="386"/>
      <c r="F60" s="386"/>
      <c r="G60" s="386"/>
      <c r="H60" s="386"/>
      <c r="I60" s="386"/>
      <c r="J60" s="386"/>
      <c r="K60" s="386"/>
      <c r="L60" s="386"/>
      <c r="M60" s="386"/>
      <c r="N60" s="387"/>
      <c r="O60" s="387"/>
    </row>
    <row r="61" spans="3:15" ht="13.2" thickTop="1" x14ac:dyDescent="0.5"/>
    <row r="62" spans="3:15" x14ac:dyDescent="0.5">
      <c r="C62" s="391" t="s">
        <v>96</v>
      </c>
      <c r="D62" s="384">
        <f>SUM(D37,D39,D41,D43,D45,D47,D49,D51,D53,D55,D57,D59)</f>
        <v>9.120000000000001</v>
      </c>
      <c r="E62" s="384">
        <f t="shared" ref="E62:O63" si="7">SUM(E37,E39,E41,E43,E45,E47,E49,E51,E53,E55,E57,E59)</f>
        <v>11.893333333333334</v>
      </c>
      <c r="F62" s="384">
        <f t="shared" si="7"/>
        <v>11.225</v>
      </c>
      <c r="G62" s="384">
        <f t="shared" si="7"/>
        <v>8.6716666666666669</v>
      </c>
      <c r="H62" s="384">
        <f t="shared" si="7"/>
        <v>7.6383333333333328</v>
      </c>
      <c r="I62" s="384">
        <f t="shared" si="7"/>
        <v>6.3983333333333334</v>
      </c>
      <c r="J62" s="384">
        <f t="shared" si="7"/>
        <v>6.3650000000000002</v>
      </c>
      <c r="K62" s="384">
        <f t="shared" si="7"/>
        <v>5.1358333333333341</v>
      </c>
      <c r="L62" s="384">
        <f t="shared" si="7"/>
        <v>3.3800000000000003</v>
      </c>
      <c r="M62" s="384">
        <f t="shared" si="7"/>
        <v>3.0466666666666669</v>
      </c>
      <c r="N62" s="383">
        <f t="shared" si="7"/>
        <v>72.874166666666667</v>
      </c>
      <c r="O62" s="383">
        <f t="shared" si="7"/>
        <v>8.0161583333333333</v>
      </c>
    </row>
    <row r="63" spans="3:15" x14ac:dyDescent="0.5">
      <c r="C63" s="391" t="s">
        <v>97</v>
      </c>
      <c r="D63" s="384">
        <f>SUM(D38,D40,D42,D44,D46,D48,D50,D52,D54,D56,D58,D60)</f>
        <v>4.0999999999999996</v>
      </c>
      <c r="E63" s="384">
        <f t="shared" si="7"/>
        <v>7.5249999999999995</v>
      </c>
      <c r="F63" s="384">
        <f t="shared" si="7"/>
        <v>7.4499999999999993</v>
      </c>
      <c r="G63" s="384">
        <f t="shared" si="7"/>
        <v>6.7833333333333332</v>
      </c>
      <c r="H63" s="384">
        <f t="shared" si="7"/>
        <v>6.7416666666666654</v>
      </c>
      <c r="I63" s="384">
        <f t="shared" si="7"/>
        <v>6.875</v>
      </c>
      <c r="J63" s="384">
        <f t="shared" si="7"/>
        <v>7.0500000000000007</v>
      </c>
      <c r="K63" s="384">
        <f t="shared" si="7"/>
        <v>3.3600000000000003</v>
      </c>
      <c r="L63" s="384">
        <f t="shared" si="7"/>
        <v>2.7666666666666666</v>
      </c>
      <c r="M63" s="384">
        <f t="shared" si="7"/>
        <v>2.7666666666666666</v>
      </c>
      <c r="N63" s="383">
        <f t="shared" si="7"/>
        <v>55.418333333333337</v>
      </c>
      <c r="O63" s="383">
        <f t="shared" si="7"/>
        <v>4.9876499999999995</v>
      </c>
    </row>
    <row r="67" spans="3:15" ht="13.2" thickBot="1" x14ac:dyDescent="0.55000000000000004">
      <c r="D67" s="380">
        <v>2026</v>
      </c>
      <c r="E67" s="380">
        <v>2027</v>
      </c>
      <c r="F67" s="380">
        <v>2028</v>
      </c>
      <c r="G67" s="380">
        <v>2029</v>
      </c>
      <c r="H67" s="380">
        <v>2030</v>
      </c>
      <c r="I67" s="380">
        <v>2031</v>
      </c>
      <c r="J67" s="380">
        <v>2032</v>
      </c>
      <c r="K67" s="380">
        <v>2033</v>
      </c>
      <c r="L67" s="380">
        <v>2034</v>
      </c>
      <c r="M67" s="380">
        <v>2035</v>
      </c>
      <c r="N67" s="392" t="s">
        <v>124</v>
      </c>
      <c r="O67" s="392" t="s">
        <v>125</v>
      </c>
    </row>
    <row r="68" spans="3:15" ht="13.2" thickTop="1" x14ac:dyDescent="0.5">
      <c r="C68" s="381" t="s">
        <v>98</v>
      </c>
      <c r="D68" s="382">
        <v>0</v>
      </c>
      <c r="E68" s="382">
        <v>0</v>
      </c>
      <c r="F68" s="382">
        <v>0</v>
      </c>
      <c r="G68" s="382">
        <v>0</v>
      </c>
      <c r="H68" s="382">
        <v>0</v>
      </c>
      <c r="I68" s="382">
        <v>0</v>
      </c>
      <c r="J68" s="382">
        <v>0</v>
      </c>
      <c r="K68" s="382">
        <v>0</v>
      </c>
      <c r="L68" s="382">
        <v>0</v>
      </c>
      <c r="M68" s="382">
        <v>0</v>
      </c>
      <c r="N68" s="389">
        <v>0</v>
      </c>
      <c r="O68" s="389">
        <v>0</v>
      </c>
    </row>
    <row r="69" spans="3:15" x14ac:dyDescent="0.5">
      <c r="C69" s="381" t="s">
        <v>99</v>
      </c>
      <c r="D69" s="382">
        <v>0</v>
      </c>
      <c r="E69" s="384">
        <v>0</v>
      </c>
      <c r="F69" s="384">
        <v>0</v>
      </c>
      <c r="G69" s="384">
        <v>0</v>
      </c>
      <c r="H69" s="384">
        <v>0</v>
      </c>
      <c r="I69" s="384">
        <v>0</v>
      </c>
      <c r="J69" s="384">
        <v>0</v>
      </c>
      <c r="K69" s="384">
        <v>0</v>
      </c>
      <c r="L69" s="384">
        <v>0</v>
      </c>
      <c r="M69" s="384">
        <v>0</v>
      </c>
      <c r="N69" s="383">
        <v>0</v>
      </c>
      <c r="O69" s="383">
        <v>0</v>
      </c>
    </row>
    <row r="70" spans="3:15" x14ac:dyDescent="0.5">
      <c r="C70" s="381" t="s">
        <v>100</v>
      </c>
      <c r="D70" s="382">
        <v>9.3860421502818786E-2</v>
      </c>
      <c r="E70" s="384">
        <v>0.12240277190133678</v>
      </c>
      <c r="F70" s="384">
        <v>0.1155244771238093</v>
      </c>
      <c r="G70" s="384">
        <v>8.9246303559789131E-2</v>
      </c>
      <c r="H70" s="384">
        <v>7.8611533579572096E-2</v>
      </c>
      <c r="I70" s="384">
        <v>6.5849809603311646E-2</v>
      </c>
      <c r="J70" s="384">
        <v>6.5506752507175608E-2</v>
      </c>
      <c r="K70" s="384">
        <v>5.285652208715938E-2</v>
      </c>
      <c r="L70" s="384">
        <v>3.4785989548193806E-2</v>
      </c>
      <c r="M70" s="384">
        <v>3.1355418586833467E-2</v>
      </c>
      <c r="N70" s="383">
        <v>0.75</v>
      </c>
      <c r="O70" s="383">
        <v>8.2500000000000004E-2</v>
      </c>
    </row>
    <row r="71" spans="3:15" x14ac:dyDescent="0.5">
      <c r="C71" s="381" t="s">
        <v>101</v>
      </c>
      <c r="D71" s="382">
        <v>5.5487053020961769E-2</v>
      </c>
      <c r="E71" s="384">
        <v>0.10183904243481398</v>
      </c>
      <c r="F71" s="384">
        <v>0.10082403536735735</v>
      </c>
      <c r="G71" s="384">
        <v>9.1801750323298542E-2</v>
      </c>
      <c r="H71" s="384">
        <v>9.1237857508044848E-2</v>
      </c>
      <c r="I71" s="384">
        <v>9.3042314516856628E-2</v>
      </c>
      <c r="J71" s="384">
        <v>9.5410664340922074E-2</v>
      </c>
      <c r="K71" s="384">
        <v>4.5472316622056481E-2</v>
      </c>
      <c r="L71" s="384">
        <v>3.7442482932844121E-2</v>
      </c>
      <c r="M71" s="384">
        <v>3.7442482932844121E-2</v>
      </c>
      <c r="N71" s="383">
        <v>0.75</v>
      </c>
      <c r="O71" s="383">
        <v>6.7500000000000004E-2</v>
      </c>
    </row>
    <row r="72" spans="3:15" x14ac:dyDescent="0.5">
      <c r="C72" s="381" t="s">
        <v>102</v>
      </c>
      <c r="D72" s="382">
        <v>0</v>
      </c>
      <c r="E72" s="382">
        <v>0</v>
      </c>
      <c r="F72" s="382">
        <v>0</v>
      </c>
      <c r="G72" s="382">
        <v>0</v>
      </c>
      <c r="H72" s="382">
        <v>0</v>
      </c>
      <c r="I72" s="382">
        <v>0</v>
      </c>
      <c r="J72" s="382">
        <v>0</v>
      </c>
      <c r="K72" s="382">
        <v>0</v>
      </c>
      <c r="L72" s="382">
        <v>0</v>
      </c>
      <c r="M72" s="382">
        <v>0</v>
      </c>
      <c r="N72" s="383">
        <v>0</v>
      </c>
      <c r="O72" s="383">
        <v>0</v>
      </c>
    </row>
    <row r="73" spans="3:15" ht="13.2" thickBot="1" x14ac:dyDescent="0.55000000000000004">
      <c r="C73" s="385" t="s">
        <v>103</v>
      </c>
      <c r="D73" s="386">
        <v>0</v>
      </c>
      <c r="E73" s="386">
        <v>0</v>
      </c>
      <c r="F73" s="386">
        <v>0</v>
      </c>
      <c r="G73" s="386">
        <v>0</v>
      </c>
      <c r="H73" s="386">
        <v>0</v>
      </c>
      <c r="I73" s="386">
        <v>0</v>
      </c>
      <c r="J73" s="386">
        <v>0</v>
      </c>
      <c r="K73" s="386">
        <v>0</v>
      </c>
      <c r="L73" s="386">
        <v>0</v>
      </c>
      <c r="M73" s="386">
        <v>0</v>
      </c>
      <c r="N73" s="387">
        <v>0</v>
      </c>
      <c r="O73" s="387">
        <v>0</v>
      </c>
    </row>
    <row r="74" spans="3:15" ht="13.2" thickTop="1" x14ac:dyDescent="0.5">
      <c r="C74" s="388" t="s">
        <v>104</v>
      </c>
      <c r="D74" s="382">
        <v>0</v>
      </c>
      <c r="E74" s="382">
        <v>0</v>
      </c>
      <c r="F74" s="382">
        <v>0</v>
      </c>
      <c r="G74" s="382">
        <v>0</v>
      </c>
      <c r="H74" s="382">
        <v>0</v>
      </c>
      <c r="I74" s="382">
        <v>0</v>
      </c>
      <c r="J74" s="382">
        <v>0</v>
      </c>
      <c r="K74" s="382">
        <v>0</v>
      </c>
      <c r="L74" s="382">
        <v>0</v>
      </c>
      <c r="M74" s="382">
        <v>0</v>
      </c>
      <c r="N74" s="389">
        <v>0</v>
      </c>
      <c r="O74" s="389">
        <v>0</v>
      </c>
    </row>
    <row r="75" spans="3:15" x14ac:dyDescent="0.5">
      <c r="C75" s="381" t="s">
        <v>105</v>
      </c>
      <c r="D75" s="382">
        <v>0</v>
      </c>
      <c r="E75" s="384">
        <v>0</v>
      </c>
      <c r="F75" s="384">
        <v>0</v>
      </c>
      <c r="G75" s="384">
        <v>0</v>
      </c>
      <c r="H75" s="384">
        <v>0</v>
      </c>
      <c r="I75" s="384">
        <v>0</v>
      </c>
      <c r="J75" s="384">
        <v>0</v>
      </c>
      <c r="K75" s="384">
        <v>0</v>
      </c>
      <c r="L75" s="384">
        <v>0</v>
      </c>
      <c r="M75" s="384">
        <v>0</v>
      </c>
      <c r="N75" s="383">
        <v>0</v>
      </c>
      <c r="O75" s="383">
        <v>0</v>
      </c>
    </row>
    <row r="76" spans="3:15" x14ac:dyDescent="0.5">
      <c r="C76" s="381" t="s">
        <v>106</v>
      </c>
      <c r="D76" s="382">
        <v>0.31286807167606262</v>
      </c>
      <c r="E76" s="384">
        <v>0.40800923967112263</v>
      </c>
      <c r="F76" s="384">
        <v>0.38508159041269763</v>
      </c>
      <c r="G76" s="384">
        <v>0.29748767853263047</v>
      </c>
      <c r="H76" s="384">
        <v>0.26203844526524028</v>
      </c>
      <c r="I76" s="384">
        <v>0.21949936534437217</v>
      </c>
      <c r="J76" s="384">
        <v>0.21835584169058536</v>
      </c>
      <c r="K76" s="384">
        <v>0.17618840695719795</v>
      </c>
      <c r="L76" s="384">
        <v>0.11595329849397935</v>
      </c>
      <c r="M76" s="384">
        <v>0.10451806195611157</v>
      </c>
      <c r="N76" s="383">
        <v>2.5</v>
      </c>
      <c r="O76" s="383">
        <v>0.27500000000000002</v>
      </c>
    </row>
    <row r="77" spans="3:15" ht="13.2" thickBot="1" x14ac:dyDescent="0.55000000000000004">
      <c r="C77" s="385" t="s">
        <v>107</v>
      </c>
      <c r="D77" s="386">
        <v>0.1849568434032059</v>
      </c>
      <c r="E77" s="386">
        <v>0.33946347478271327</v>
      </c>
      <c r="F77" s="386">
        <v>0.33608011789119119</v>
      </c>
      <c r="G77" s="386">
        <v>0.30600583441099516</v>
      </c>
      <c r="H77" s="386">
        <v>0.30412619169348282</v>
      </c>
      <c r="I77" s="386">
        <v>0.31014104838952211</v>
      </c>
      <c r="J77" s="386">
        <v>0.31803554780307358</v>
      </c>
      <c r="K77" s="386">
        <v>0.15157438874018828</v>
      </c>
      <c r="L77" s="386">
        <v>0.12480827644281375</v>
      </c>
      <c r="M77" s="386">
        <v>0.12480827644281375</v>
      </c>
      <c r="N77" s="387">
        <v>2.4999999999999996</v>
      </c>
      <c r="O77" s="387">
        <v>0.22499999999999995</v>
      </c>
    </row>
    <row r="78" spans="3:15" ht="13.2" thickTop="1" x14ac:dyDescent="0.5">
      <c r="C78" s="388" t="s">
        <v>108</v>
      </c>
      <c r="D78" s="382">
        <v>0</v>
      </c>
      <c r="E78" s="382">
        <v>0</v>
      </c>
      <c r="F78" s="382">
        <v>0</v>
      </c>
      <c r="G78" s="382">
        <v>0</v>
      </c>
      <c r="H78" s="382">
        <v>0</v>
      </c>
      <c r="I78" s="382">
        <v>0</v>
      </c>
      <c r="J78" s="382">
        <v>0</v>
      </c>
      <c r="K78" s="382">
        <v>0</v>
      </c>
      <c r="L78" s="382">
        <v>0</v>
      </c>
      <c r="M78" s="382">
        <v>0</v>
      </c>
      <c r="N78" s="389">
        <v>0</v>
      </c>
      <c r="O78" s="389">
        <v>0</v>
      </c>
    </row>
    <row r="79" spans="3:15" x14ac:dyDescent="0.5">
      <c r="C79" s="381" t="s">
        <v>109</v>
      </c>
      <c r="D79" s="382">
        <v>0</v>
      </c>
      <c r="E79" s="384">
        <v>0</v>
      </c>
      <c r="F79" s="384">
        <v>0</v>
      </c>
      <c r="G79" s="384">
        <v>0</v>
      </c>
      <c r="H79" s="384">
        <v>0</v>
      </c>
      <c r="I79" s="384">
        <v>0</v>
      </c>
      <c r="J79" s="384">
        <v>0</v>
      </c>
      <c r="K79" s="384">
        <v>0</v>
      </c>
      <c r="L79" s="384">
        <v>0</v>
      </c>
      <c r="M79" s="384">
        <v>0</v>
      </c>
      <c r="N79" s="383">
        <v>0</v>
      </c>
      <c r="O79" s="383">
        <v>0</v>
      </c>
    </row>
    <row r="80" spans="3:15" x14ac:dyDescent="0.5">
      <c r="C80" s="381" t="s">
        <v>110</v>
      </c>
      <c r="D80" s="382">
        <v>0.15643403583803131</v>
      </c>
      <c r="E80" s="384">
        <v>0.20400461983556131</v>
      </c>
      <c r="F80" s="384">
        <v>0.19254079520634881</v>
      </c>
      <c r="G80" s="384">
        <v>0.14874383926631524</v>
      </c>
      <c r="H80" s="384">
        <v>0.13101922263262014</v>
      </c>
      <c r="I80" s="384">
        <v>0.10974968267218609</v>
      </c>
      <c r="J80" s="384">
        <v>0.10917792084529268</v>
      </c>
      <c r="K80" s="384">
        <v>8.8094203478598976E-2</v>
      </c>
      <c r="L80" s="384">
        <v>5.7976649246989677E-2</v>
      </c>
      <c r="M80" s="384">
        <v>5.2259030978055787E-2</v>
      </c>
      <c r="N80" s="383">
        <v>1.25</v>
      </c>
      <c r="O80" s="383">
        <v>0.13750000000000001</v>
      </c>
    </row>
    <row r="81" spans="3:15" ht="13.2" thickBot="1" x14ac:dyDescent="0.55000000000000004">
      <c r="C81" s="385" t="s">
        <v>111</v>
      </c>
      <c r="D81" s="386">
        <v>9.2478421701602948E-2</v>
      </c>
      <c r="E81" s="386">
        <v>0.16973173739135664</v>
      </c>
      <c r="F81" s="386">
        <v>0.16804005894559559</v>
      </c>
      <c r="G81" s="386">
        <v>0.15300291720549758</v>
      </c>
      <c r="H81" s="386">
        <v>0.15206309584674141</v>
      </c>
      <c r="I81" s="386">
        <v>0.15507052419476106</v>
      </c>
      <c r="J81" s="386">
        <v>0.15901777390153679</v>
      </c>
      <c r="K81" s="386">
        <v>7.5787194370094138E-2</v>
      </c>
      <c r="L81" s="386">
        <v>6.2404138221406877E-2</v>
      </c>
      <c r="M81" s="386">
        <v>6.2404138221406877E-2</v>
      </c>
      <c r="N81" s="387">
        <v>1.2499999999999998</v>
      </c>
      <c r="O81" s="387">
        <v>0.11249999999999998</v>
      </c>
    </row>
    <row r="82" spans="3:15" ht="13.2" thickTop="1" x14ac:dyDescent="0.5">
      <c r="C82" s="388" t="s">
        <v>112</v>
      </c>
      <c r="D82" s="382">
        <v>0</v>
      </c>
      <c r="E82" s="382">
        <v>0</v>
      </c>
      <c r="F82" s="382">
        <v>0</v>
      </c>
      <c r="G82" s="382">
        <v>0</v>
      </c>
      <c r="H82" s="382">
        <v>0</v>
      </c>
      <c r="I82" s="382">
        <v>0</v>
      </c>
      <c r="J82" s="382">
        <v>0</v>
      </c>
      <c r="K82" s="382">
        <v>0</v>
      </c>
      <c r="L82" s="382">
        <v>0</v>
      </c>
      <c r="M82" s="382">
        <v>0</v>
      </c>
      <c r="N82" s="389">
        <v>0</v>
      </c>
      <c r="O82" s="389">
        <v>0</v>
      </c>
    </row>
    <row r="83" spans="3:15" x14ac:dyDescent="0.5">
      <c r="C83" s="381" t="s">
        <v>113</v>
      </c>
      <c r="D83" s="382">
        <v>0</v>
      </c>
      <c r="E83" s="384">
        <v>0</v>
      </c>
      <c r="F83" s="384">
        <v>0</v>
      </c>
      <c r="G83" s="384">
        <v>0</v>
      </c>
      <c r="H83" s="384">
        <v>0</v>
      </c>
      <c r="I83" s="384">
        <v>0</v>
      </c>
      <c r="J83" s="384">
        <v>0</v>
      </c>
      <c r="K83" s="384">
        <v>0</v>
      </c>
      <c r="L83" s="384">
        <v>0</v>
      </c>
      <c r="M83" s="384">
        <v>0</v>
      </c>
      <c r="N83" s="383">
        <v>0</v>
      </c>
      <c r="O83" s="383">
        <v>0</v>
      </c>
    </row>
    <row r="84" spans="3:15" x14ac:dyDescent="0.5">
      <c r="C84" s="388" t="s">
        <v>114</v>
      </c>
      <c r="D84" s="382">
        <v>0.15643403583803131</v>
      </c>
      <c r="E84" s="384">
        <v>0.20400461983556131</v>
      </c>
      <c r="F84" s="384">
        <v>0.19254079520634881</v>
      </c>
      <c r="G84" s="384">
        <v>0.14874383926631524</v>
      </c>
      <c r="H84" s="384">
        <v>0.13101922263262014</v>
      </c>
      <c r="I84" s="384">
        <v>0.10974968267218609</v>
      </c>
      <c r="J84" s="384">
        <v>0.10917792084529268</v>
      </c>
      <c r="K84" s="384">
        <v>8.8094203478598976E-2</v>
      </c>
      <c r="L84" s="384">
        <v>5.7976649246989677E-2</v>
      </c>
      <c r="M84" s="384">
        <v>5.2259030978055787E-2</v>
      </c>
      <c r="N84" s="383">
        <v>1.25</v>
      </c>
      <c r="O84" s="383">
        <v>0.13750000000000001</v>
      </c>
    </row>
    <row r="85" spans="3:15" x14ac:dyDescent="0.5">
      <c r="C85" s="381" t="s">
        <v>115</v>
      </c>
      <c r="D85" s="382">
        <v>9.2478421701602948E-2</v>
      </c>
      <c r="E85" s="384">
        <v>0.16973173739135664</v>
      </c>
      <c r="F85" s="384">
        <v>0.16804005894559559</v>
      </c>
      <c r="G85" s="384">
        <v>0.15300291720549758</v>
      </c>
      <c r="H85" s="384">
        <v>0.15206309584674141</v>
      </c>
      <c r="I85" s="384">
        <v>0.15507052419476106</v>
      </c>
      <c r="J85" s="384">
        <v>0.15901777390153679</v>
      </c>
      <c r="K85" s="384">
        <v>7.5787194370094138E-2</v>
      </c>
      <c r="L85" s="384">
        <v>6.2404138221406877E-2</v>
      </c>
      <c r="M85" s="384">
        <v>6.2404138221406877E-2</v>
      </c>
      <c r="N85" s="383">
        <v>1.2499999999999998</v>
      </c>
      <c r="O85" s="383">
        <v>0.11249999999999998</v>
      </c>
    </row>
    <row r="86" spans="3:15" x14ac:dyDescent="0.5">
      <c r="C86" s="388" t="s">
        <v>116</v>
      </c>
      <c r="D86" s="382">
        <v>0</v>
      </c>
      <c r="E86" s="384">
        <v>0</v>
      </c>
      <c r="F86" s="384">
        <v>0</v>
      </c>
      <c r="G86" s="384">
        <v>0</v>
      </c>
      <c r="H86" s="384">
        <v>0</v>
      </c>
      <c r="I86" s="384">
        <v>0</v>
      </c>
      <c r="J86" s="384">
        <v>0</v>
      </c>
      <c r="K86" s="384">
        <v>0</v>
      </c>
      <c r="L86" s="384">
        <v>0</v>
      </c>
      <c r="M86" s="384">
        <v>0</v>
      </c>
      <c r="N86" s="383">
        <v>0</v>
      </c>
      <c r="O86" s="383">
        <v>0</v>
      </c>
    </row>
    <row r="87" spans="3:15" ht="13.2" thickBot="1" x14ac:dyDescent="0.55000000000000004">
      <c r="C87" s="390" t="s">
        <v>117</v>
      </c>
      <c r="D87" s="386">
        <v>0</v>
      </c>
      <c r="E87" s="386">
        <v>0</v>
      </c>
      <c r="F87" s="386">
        <v>0</v>
      </c>
      <c r="G87" s="386">
        <v>0</v>
      </c>
      <c r="H87" s="386">
        <v>0</v>
      </c>
      <c r="I87" s="386">
        <v>0</v>
      </c>
      <c r="J87" s="386">
        <v>0</v>
      </c>
      <c r="K87" s="386">
        <v>0</v>
      </c>
      <c r="L87" s="386">
        <v>0</v>
      </c>
      <c r="M87" s="386">
        <v>0</v>
      </c>
      <c r="N87" s="387">
        <v>0</v>
      </c>
      <c r="O87" s="387">
        <v>0</v>
      </c>
    </row>
    <row r="88" spans="3:15" ht="13.2" thickTop="1" x14ac:dyDescent="0.5">
      <c r="C88" s="388" t="s">
        <v>118</v>
      </c>
      <c r="D88" s="382">
        <v>0</v>
      </c>
      <c r="E88" s="382">
        <v>0</v>
      </c>
      <c r="F88" s="382">
        <v>0</v>
      </c>
      <c r="G88" s="382">
        <v>0</v>
      </c>
      <c r="H88" s="382">
        <v>0</v>
      </c>
      <c r="I88" s="382">
        <v>0</v>
      </c>
      <c r="J88" s="382">
        <v>0</v>
      </c>
      <c r="K88" s="382">
        <v>0</v>
      </c>
      <c r="L88" s="382">
        <v>0</v>
      </c>
      <c r="M88" s="382">
        <v>0</v>
      </c>
      <c r="N88" s="389">
        <v>0</v>
      </c>
      <c r="O88" s="389">
        <v>0</v>
      </c>
    </row>
    <row r="89" spans="3:15" x14ac:dyDescent="0.5">
      <c r="C89" s="381" t="s">
        <v>119</v>
      </c>
      <c r="D89" s="382">
        <v>0</v>
      </c>
      <c r="E89" s="384">
        <v>0</v>
      </c>
      <c r="F89" s="384">
        <v>0</v>
      </c>
      <c r="G89" s="384">
        <v>0</v>
      </c>
      <c r="H89" s="384">
        <v>0</v>
      </c>
      <c r="I89" s="384">
        <v>0</v>
      </c>
      <c r="J89" s="384">
        <v>0</v>
      </c>
      <c r="K89" s="384">
        <v>0</v>
      </c>
      <c r="L89" s="384">
        <v>0</v>
      </c>
      <c r="M89" s="384">
        <v>0</v>
      </c>
      <c r="N89" s="383">
        <v>0</v>
      </c>
      <c r="O89" s="383">
        <v>0</v>
      </c>
    </row>
    <row r="90" spans="3:15" x14ac:dyDescent="0.5">
      <c r="C90" s="388" t="s">
        <v>120</v>
      </c>
      <c r="D90" s="382">
        <v>0.31286807167606262</v>
      </c>
      <c r="E90" s="384">
        <v>0.40800923967112263</v>
      </c>
      <c r="F90" s="384">
        <v>0.38508159041269763</v>
      </c>
      <c r="G90" s="384">
        <v>0.29748767853263047</v>
      </c>
      <c r="H90" s="384">
        <v>0.26203844526524028</v>
      </c>
      <c r="I90" s="384">
        <v>0.21949936534437217</v>
      </c>
      <c r="J90" s="384">
        <v>0.21835584169058536</v>
      </c>
      <c r="K90" s="384">
        <v>0.17618840695719795</v>
      </c>
      <c r="L90" s="384">
        <v>0.11595329849397935</v>
      </c>
      <c r="M90" s="384">
        <v>0.10451806195611157</v>
      </c>
      <c r="N90" s="383">
        <v>2.5</v>
      </c>
      <c r="O90" s="383">
        <v>0.27500000000000002</v>
      </c>
    </row>
    <row r="91" spans="3:15" ht="13.2" thickBot="1" x14ac:dyDescent="0.55000000000000004">
      <c r="C91" s="385" t="s">
        <v>121</v>
      </c>
      <c r="D91" s="386">
        <v>0.1849568434032059</v>
      </c>
      <c r="E91" s="386">
        <v>0.33946347478271327</v>
      </c>
      <c r="F91" s="386">
        <v>0.33608011789119119</v>
      </c>
      <c r="G91" s="386">
        <v>0.30600583441099516</v>
      </c>
      <c r="H91" s="386">
        <v>0.30412619169348282</v>
      </c>
      <c r="I91" s="386">
        <v>0.31014104838952211</v>
      </c>
      <c r="J91" s="386">
        <v>0.31803554780307358</v>
      </c>
      <c r="K91" s="386">
        <v>0.15157438874018828</v>
      </c>
      <c r="L91" s="386">
        <v>0.12480827644281375</v>
      </c>
      <c r="M91" s="386">
        <v>0.12480827644281375</v>
      </c>
      <c r="N91" s="387">
        <v>2.4999999999999996</v>
      </c>
      <c r="O91" s="387">
        <v>0.22499999999999995</v>
      </c>
    </row>
    <row r="92" spans="3:15" ht="13.2" thickTop="1" x14ac:dyDescent="0.5"/>
    <row r="93" spans="3:15" x14ac:dyDescent="0.5">
      <c r="C93" s="391" t="s">
        <v>96</v>
      </c>
      <c r="D93" s="384">
        <v>1.0324646365310066</v>
      </c>
      <c r="E93" s="384">
        <v>1.3464304909147047</v>
      </c>
      <c r="F93" s="384">
        <v>1.2707692483619022</v>
      </c>
      <c r="G93" s="384">
        <v>0.98170933915768044</v>
      </c>
      <c r="H93" s="384">
        <v>0.86472686937529297</v>
      </c>
      <c r="I93" s="384">
        <v>0.72434790563642815</v>
      </c>
      <c r="J93" s="384">
        <v>0.72057427757893167</v>
      </c>
      <c r="K93" s="384">
        <v>0.58142174295875326</v>
      </c>
      <c r="L93" s="384">
        <v>0.38264588503013186</v>
      </c>
      <c r="M93" s="384">
        <v>0.34490960445516816</v>
      </c>
      <c r="N93" s="383">
        <v>8.25</v>
      </c>
      <c r="O93" s="383">
        <v>0.90750000000000008</v>
      </c>
    </row>
    <row r="94" spans="3:15" x14ac:dyDescent="0.5">
      <c r="C94" s="391" t="s">
        <v>97</v>
      </c>
      <c r="D94" s="384">
        <v>0.61035758323057943</v>
      </c>
      <c r="E94" s="384">
        <v>1.1202294667829538</v>
      </c>
      <c r="F94" s="384">
        <v>1.1090643890409311</v>
      </c>
      <c r="G94" s="384">
        <v>1.0098192535562842</v>
      </c>
      <c r="H94" s="384">
        <v>1.0036164325884933</v>
      </c>
      <c r="I94" s="384">
        <v>1.0234654596854229</v>
      </c>
      <c r="J94" s="384">
        <v>1.049517307750143</v>
      </c>
      <c r="K94" s="384">
        <v>0.50019548284262128</v>
      </c>
      <c r="L94" s="384">
        <v>0.41186731226128537</v>
      </c>
      <c r="M94" s="384">
        <v>0.41186731226128537</v>
      </c>
      <c r="N94" s="383">
        <v>8.2499999999999982</v>
      </c>
      <c r="O94" s="383">
        <v>0.74249999999999994</v>
      </c>
    </row>
  </sheetData>
  <pageMargins left="0.70866141732283472" right="0.70866141732283472" top="0.74803149606299213" bottom="0.74803149606299213" header="0.31496062992125984" footer="0.31496062992125984"/>
  <pageSetup paperSize="8" scale="8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9BFF-9C03-45B2-98E3-817413A4DD00}">
  <sheetPr>
    <pageSetUpPr fitToPage="1"/>
  </sheetPr>
  <dimension ref="B10:AF24"/>
  <sheetViews>
    <sheetView zoomScale="70" zoomScaleNormal="70" workbookViewId="0">
      <selection activeCell="E13" sqref="E13:AB23"/>
    </sheetView>
  </sheetViews>
  <sheetFormatPr defaultColWidth="8.83984375" defaultRowHeight="14.4" x14ac:dyDescent="0.55000000000000004"/>
  <cols>
    <col min="2" max="2" width="8.83984375" customWidth="1"/>
    <col min="3" max="3" width="20.578125" customWidth="1"/>
    <col min="4" max="4" width="35.15625" bestFit="1" customWidth="1"/>
    <col min="5" max="10" width="10.15625" customWidth="1"/>
    <col min="11" max="14" width="11.83984375" customWidth="1"/>
    <col min="15" max="18" width="12.83984375" customWidth="1"/>
    <col min="19" max="24" width="11.68359375" customWidth="1"/>
    <col min="25" max="28" width="11" customWidth="1"/>
    <col min="29" max="32" width="9.83984375" customWidth="1"/>
  </cols>
  <sheetData>
    <row r="10" spans="2:32" ht="30.25" customHeight="1" x14ac:dyDescent="0.55000000000000004">
      <c r="E10" s="641" t="s">
        <v>1</v>
      </c>
      <c r="F10" s="642"/>
      <c r="G10" s="642"/>
      <c r="H10" s="642"/>
      <c r="I10" s="642"/>
      <c r="J10" s="643"/>
      <c r="K10" s="644" t="s">
        <v>2</v>
      </c>
      <c r="L10" s="645"/>
      <c r="M10" s="645"/>
      <c r="N10" s="646"/>
      <c r="O10" s="649" t="s">
        <v>3</v>
      </c>
      <c r="P10" s="650"/>
      <c r="Q10" s="650"/>
      <c r="R10" s="651"/>
      <c r="S10" s="652" t="s">
        <v>4</v>
      </c>
      <c r="T10" s="652"/>
      <c r="U10" s="652"/>
      <c r="V10" s="652"/>
      <c r="W10" s="652"/>
      <c r="X10" s="653"/>
      <c r="Y10" s="602" t="s">
        <v>5</v>
      </c>
      <c r="Z10" s="603"/>
      <c r="AA10" s="603"/>
      <c r="AB10" s="603"/>
      <c r="AC10" s="604" t="s">
        <v>38</v>
      </c>
      <c r="AD10" s="450" t="s">
        <v>39</v>
      </c>
      <c r="AE10" s="633" t="s">
        <v>40</v>
      </c>
      <c r="AF10" s="635" t="s">
        <v>41</v>
      </c>
    </row>
    <row r="11" spans="2:32" ht="14.5" customHeight="1" x14ac:dyDescent="0.55000000000000004">
      <c r="E11" s="516" t="s">
        <v>26</v>
      </c>
      <c r="F11" s="518" t="s">
        <v>27</v>
      </c>
      <c r="G11" s="520" t="s">
        <v>84</v>
      </c>
      <c r="H11" s="518" t="s">
        <v>85</v>
      </c>
      <c r="I11" s="520" t="s">
        <v>86</v>
      </c>
      <c r="J11" s="637" t="s">
        <v>87</v>
      </c>
      <c r="K11" s="639" t="s">
        <v>88</v>
      </c>
      <c r="L11" s="526" t="s">
        <v>89</v>
      </c>
      <c r="M11" s="528" t="s">
        <v>90</v>
      </c>
      <c r="N11" s="647" t="s">
        <v>91</v>
      </c>
      <c r="O11" s="624" t="s">
        <v>28</v>
      </c>
      <c r="P11" s="514" t="s">
        <v>29</v>
      </c>
      <c r="Q11" s="455" t="s">
        <v>30</v>
      </c>
      <c r="R11" s="622" t="s">
        <v>31</v>
      </c>
      <c r="S11" s="488" t="s">
        <v>32</v>
      </c>
      <c r="T11" s="498" t="s">
        <v>33</v>
      </c>
      <c r="U11" s="488" t="s">
        <v>93</v>
      </c>
      <c r="V11" s="498" t="s">
        <v>92</v>
      </c>
      <c r="W11" s="488" t="s">
        <v>94</v>
      </c>
      <c r="X11" s="494" t="s">
        <v>95</v>
      </c>
      <c r="Y11" s="606" t="s">
        <v>36</v>
      </c>
      <c r="Z11" s="483" t="s">
        <v>37</v>
      </c>
      <c r="AA11" s="490" t="s">
        <v>35</v>
      </c>
      <c r="AB11" s="620" t="s">
        <v>34</v>
      </c>
      <c r="AC11" s="604"/>
      <c r="AD11" s="450"/>
      <c r="AE11" s="633"/>
      <c r="AF11" s="635"/>
    </row>
    <row r="12" spans="2:32" ht="45" customHeight="1" thickBot="1" x14ac:dyDescent="0.6">
      <c r="B12" s="56"/>
      <c r="C12" s="56"/>
      <c r="D12" s="56"/>
      <c r="E12" s="517"/>
      <c r="F12" s="519"/>
      <c r="G12" s="521"/>
      <c r="H12" s="519"/>
      <c r="I12" s="521"/>
      <c r="J12" s="638"/>
      <c r="K12" s="640"/>
      <c r="L12" s="527"/>
      <c r="M12" s="529"/>
      <c r="N12" s="648"/>
      <c r="O12" s="625"/>
      <c r="P12" s="515"/>
      <c r="Q12" s="456"/>
      <c r="R12" s="623"/>
      <c r="S12" s="489"/>
      <c r="T12" s="499"/>
      <c r="U12" s="489"/>
      <c r="V12" s="499"/>
      <c r="W12" s="489"/>
      <c r="X12" s="495"/>
      <c r="Y12" s="607"/>
      <c r="Z12" s="484"/>
      <c r="AA12" s="491"/>
      <c r="AB12" s="621"/>
      <c r="AC12" s="605"/>
      <c r="AD12" s="451"/>
      <c r="AE12" s="634"/>
      <c r="AF12" s="636"/>
    </row>
    <row r="13" spans="2:32" x14ac:dyDescent="0.55000000000000004">
      <c r="B13" s="608" t="s">
        <v>18</v>
      </c>
      <c r="C13" s="611" t="s">
        <v>12</v>
      </c>
      <c r="D13" s="225" t="s">
        <v>6</v>
      </c>
      <c r="E13" s="396"/>
      <c r="F13" s="397"/>
      <c r="G13" s="398"/>
      <c r="H13" s="397"/>
      <c r="I13" s="398">
        <v>0.3</v>
      </c>
      <c r="J13" s="399">
        <f>(TimeProfiles!O9+TimeProfiles!O10)/2</f>
        <v>9.3500000000000014E-2</v>
      </c>
      <c r="K13" s="400"/>
      <c r="L13" s="397"/>
      <c r="M13" s="398"/>
      <c r="N13" s="399"/>
      <c r="O13" s="400"/>
      <c r="P13" s="397"/>
      <c r="Q13" s="398"/>
      <c r="R13" s="399"/>
      <c r="S13" s="398"/>
      <c r="T13" s="397"/>
      <c r="U13" s="398"/>
      <c r="V13" s="397"/>
      <c r="W13" s="398"/>
      <c r="X13" s="399"/>
      <c r="Y13" s="400"/>
      <c r="Z13" s="397"/>
      <c r="AA13" s="398"/>
      <c r="AB13" s="399"/>
      <c r="AC13" s="614">
        <f>SUM(E13:E18,G13:G18,I13:I18,K13:K18,M13:M18,O13:O18,Q13:Q18,S13:S18,U13:U18,W13:W18,Y13:Y18,AA13:AA18)</f>
        <v>3.8</v>
      </c>
      <c r="AD13" s="617">
        <f>SUM(F13:F18,H13:H18,J13:J18,L13:L18,N13:N18,P13:P18,R13:R18,T13:T18,V13:V18,X13:X18,Z13:Z18,AB13:AB18)</f>
        <v>7.2157327800613213</v>
      </c>
      <c r="AE13" s="626">
        <f>SUM(AC13:AC23)</f>
        <v>8.1</v>
      </c>
      <c r="AF13" s="629">
        <f>SUM(AD13:AD23)</f>
        <v>7.9293164619787824</v>
      </c>
    </row>
    <row r="14" spans="2:32" x14ac:dyDescent="0.55000000000000004">
      <c r="B14" s="609"/>
      <c r="C14" s="612"/>
      <c r="D14" s="28" t="s">
        <v>7</v>
      </c>
      <c r="E14" s="361"/>
      <c r="F14" s="248"/>
      <c r="G14" s="249"/>
      <c r="H14" s="248"/>
      <c r="I14" s="249"/>
      <c r="J14" s="401"/>
      <c r="K14" s="402"/>
      <c r="L14" s="248"/>
      <c r="M14" s="249"/>
      <c r="N14" s="401"/>
      <c r="O14" s="402">
        <v>0.2</v>
      </c>
      <c r="P14" s="248">
        <f>(TimeProfiles!O15+TimeProfiles!O16)/2</f>
        <v>0.8199153292086383</v>
      </c>
      <c r="Q14" s="249"/>
      <c r="R14" s="401"/>
      <c r="S14" s="249">
        <v>0.3</v>
      </c>
      <c r="T14" s="248"/>
      <c r="U14" s="249">
        <v>0.3</v>
      </c>
      <c r="V14" s="248"/>
      <c r="W14" s="249">
        <v>1.2</v>
      </c>
      <c r="X14" s="401">
        <f>TimeProfiles!O23+TimeProfiles!O24</f>
        <v>2.8729176599872739</v>
      </c>
      <c r="Y14" s="402"/>
      <c r="Z14" s="248"/>
      <c r="AA14" s="249"/>
      <c r="AB14" s="401"/>
      <c r="AC14" s="615"/>
      <c r="AD14" s="618"/>
      <c r="AE14" s="627"/>
      <c r="AF14" s="630"/>
    </row>
    <row r="15" spans="2:32" x14ac:dyDescent="0.55000000000000004">
      <c r="B15" s="609"/>
      <c r="C15" s="612"/>
      <c r="D15" s="28" t="s">
        <v>8</v>
      </c>
      <c r="E15" s="361"/>
      <c r="F15" s="248"/>
      <c r="G15" s="249"/>
      <c r="H15" s="248"/>
      <c r="I15" s="249"/>
      <c r="J15" s="401"/>
      <c r="K15" s="402"/>
      <c r="L15" s="248"/>
      <c r="M15" s="249"/>
      <c r="N15" s="401"/>
      <c r="O15" s="402"/>
      <c r="P15" s="248"/>
      <c r="Q15" s="249"/>
      <c r="R15" s="401"/>
      <c r="S15" s="249">
        <v>0</v>
      </c>
      <c r="T15" s="248">
        <f>(TimeProfiles!O19+TimeProfiles!O20)</f>
        <v>0.77373020695667583</v>
      </c>
      <c r="U15" s="249"/>
      <c r="V15" s="248"/>
      <c r="W15" s="249">
        <v>0.2</v>
      </c>
      <c r="X15" s="401"/>
      <c r="Y15" s="402"/>
      <c r="Z15" s="248"/>
      <c r="AA15" s="249"/>
      <c r="AB15" s="401"/>
      <c r="AC15" s="615"/>
      <c r="AD15" s="618"/>
      <c r="AE15" s="627"/>
      <c r="AF15" s="630"/>
    </row>
    <row r="16" spans="2:32" x14ac:dyDescent="0.55000000000000004">
      <c r="B16" s="609"/>
      <c r="C16" s="612"/>
      <c r="D16" s="28" t="s">
        <v>9</v>
      </c>
      <c r="E16" s="361"/>
      <c r="F16" s="248"/>
      <c r="G16" s="249"/>
      <c r="H16" s="248"/>
      <c r="I16" s="249"/>
      <c r="J16" s="401"/>
      <c r="K16" s="402"/>
      <c r="L16" s="248"/>
      <c r="M16" s="249"/>
      <c r="N16" s="401"/>
      <c r="O16" s="402"/>
      <c r="P16" s="248"/>
      <c r="Q16" s="249"/>
      <c r="R16" s="401"/>
      <c r="S16" s="249"/>
      <c r="T16" s="248"/>
      <c r="U16" s="249">
        <v>0.3</v>
      </c>
      <c r="V16" s="248">
        <f>TimeProfiles!O21+TimeProfiles!O22</f>
        <v>0.89983892549145672</v>
      </c>
      <c r="W16" s="249"/>
      <c r="X16" s="401"/>
      <c r="Y16" s="402"/>
      <c r="Z16" s="248"/>
      <c r="AA16" s="249"/>
      <c r="AB16" s="401"/>
      <c r="AC16" s="615"/>
      <c r="AD16" s="618"/>
      <c r="AE16" s="627"/>
      <c r="AF16" s="630"/>
    </row>
    <row r="17" spans="2:32" x14ac:dyDescent="0.55000000000000004">
      <c r="B17" s="609"/>
      <c r="C17" s="612"/>
      <c r="D17" s="28" t="s">
        <v>10</v>
      </c>
      <c r="E17" s="361"/>
      <c r="F17" s="248"/>
      <c r="G17" s="249"/>
      <c r="H17" s="248"/>
      <c r="I17" s="249"/>
      <c r="J17" s="401"/>
      <c r="K17" s="402"/>
      <c r="L17" s="248">
        <f>(TimeProfiles!O11+TimeProfiles!O12)/2</f>
        <v>9.3500000000000014E-2</v>
      </c>
      <c r="M17" s="249"/>
      <c r="N17" s="401"/>
      <c r="O17" s="402">
        <v>0.3</v>
      </c>
      <c r="P17" s="248">
        <f>(TimeProfiles!O15+TimeProfiles!O16)/2</f>
        <v>0.8199153292086383</v>
      </c>
      <c r="Q17" s="249">
        <v>0.7</v>
      </c>
      <c r="R17" s="401">
        <f>TimeProfiles!O17+TimeProfiles!O18</f>
        <v>0.84241532920863826</v>
      </c>
      <c r="S17" s="249"/>
      <c r="T17" s="248"/>
      <c r="U17" s="249"/>
      <c r="V17" s="248"/>
      <c r="W17" s="249"/>
      <c r="X17" s="401"/>
      <c r="Y17" s="402"/>
      <c r="Z17" s="248"/>
      <c r="AA17" s="249"/>
      <c r="AB17" s="401"/>
      <c r="AC17" s="615"/>
      <c r="AD17" s="618"/>
      <c r="AE17" s="627"/>
      <c r="AF17" s="630"/>
    </row>
    <row r="18" spans="2:32" ht="14.7" thickBot="1" x14ac:dyDescent="0.6">
      <c r="B18" s="609"/>
      <c r="C18" s="613"/>
      <c r="D18" s="29" t="s">
        <v>11</v>
      </c>
      <c r="E18" s="403"/>
      <c r="F18" s="404"/>
      <c r="G18" s="405"/>
      <c r="H18" s="404"/>
      <c r="I18" s="405"/>
      <c r="J18" s="406"/>
      <c r="K18" s="407"/>
      <c r="L18" s="404"/>
      <c r="M18" s="405"/>
      <c r="N18" s="406"/>
      <c r="O18" s="407"/>
      <c r="P18" s="404"/>
      <c r="Q18" s="405"/>
      <c r="R18" s="406"/>
      <c r="S18" s="405"/>
      <c r="T18" s="404"/>
      <c r="U18" s="405"/>
      <c r="V18" s="404"/>
      <c r="W18" s="405">
        <v>0</v>
      </c>
      <c r="X18" s="406"/>
      <c r="Y18" s="407"/>
      <c r="Z18" s="404"/>
      <c r="AA18" s="405"/>
      <c r="AB18" s="406"/>
      <c r="AC18" s="616"/>
      <c r="AD18" s="619"/>
      <c r="AE18" s="627"/>
      <c r="AF18" s="630"/>
    </row>
    <row r="19" spans="2:32" ht="15" thickTop="1" thickBot="1" x14ac:dyDescent="0.6">
      <c r="B19" s="609"/>
      <c r="C19" s="31" t="s">
        <v>17</v>
      </c>
      <c r="D19" s="32" t="s">
        <v>17</v>
      </c>
      <c r="E19" s="224"/>
      <c r="F19" s="408"/>
      <c r="G19" s="409"/>
      <c r="H19" s="408"/>
      <c r="I19" s="409">
        <v>0.5</v>
      </c>
      <c r="J19" s="410"/>
      <c r="K19" s="411"/>
      <c r="L19" s="408"/>
      <c r="M19" s="409"/>
      <c r="N19" s="410"/>
      <c r="O19" s="411"/>
      <c r="P19" s="408"/>
      <c r="Q19" s="409">
        <v>0.5</v>
      </c>
      <c r="R19" s="410"/>
      <c r="S19" s="409"/>
      <c r="T19" s="408"/>
      <c r="U19" s="409"/>
      <c r="V19" s="408"/>
      <c r="W19" s="409">
        <v>0.25</v>
      </c>
      <c r="X19" s="410"/>
      <c r="Y19" s="411"/>
      <c r="Z19" s="408"/>
      <c r="AA19" s="409">
        <v>0.25</v>
      </c>
      <c r="AB19" s="410"/>
      <c r="AC19" s="417">
        <f>SUM(E19,G19,I19,K19,M19,O19,Q19,S19,U19,W19,Y19,AA19)</f>
        <v>1.5</v>
      </c>
      <c r="AD19" s="418">
        <f>SUM(F19,H19,J19,L19,N19,P19,R19,T19,V19,X19,Z19,AB19)</f>
        <v>0</v>
      </c>
      <c r="AE19" s="627"/>
      <c r="AF19" s="630"/>
    </row>
    <row r="20" spans="2:32" x14ac:dyDescent="0.55000000000000004">
      <c r="B20" s="609"/>
      <c r="C20" s="632" t="s">
        <v>15</v>
      </c>
      <c r="D20" s="30" t="s">
        <v>13</v>
      </c>
      <c r="E20" s="412"/>
      <c r="F20" s="251"/>
      <c r="G20" s="413"/>
      <c r="H20" s="251"/>
      <c r="I20" s="413">
        <v>1</v>
      </c>
      <c r="J20" s="414"/>
      <c r="K20" s="415"/>
      <c r="L20" s="251"/>
      <c r="M20" s="413"/>
      <c r="N20" s="414"/>
      <c r="O20" s="415"/>
      <c r="P20" s="251"/>
      <c r="Q20" s="413"/>
      <c r="R20" s="414"/>
      <c r="S20" s="413"/>
      <c r="T20" s="251"/>
      <c r="U20" s="413"/>
      <c r="V20" s="251"/>
      <c r="W20" s="413"/>
      <c r="X20" s="414"/>
      <c r="Y20" s="415"/>
      <c r="Z20" s="251"/>
      <c r="AA20" s="413"/>
      <c r="AB20" s="414"/>
      <c r="AC20" s="615">
        <f>SUM(E20:E22,G20:G22,I20:I22,K20:K22,M20:M22,O20:O22,Q20:Q22,S20:S22,U20:U22,W20:W22,Y20:Y22,AA20:AA22)</f>
        <v>2.3000000000000003</v>
      </c>
      <c r="AD20" s="618">
        <f>SUM(F20:F22,H20:H22,J20:J22,L20:L22,N20:N22,P20:P22,R20:R22,T20:T22,V20:V22,X20:X22,Z20:Z22,AB20:AB22)</f>
        <v>0.18700000000000003</v>
      </c>
      <c r="AE20" s="627"/>
      <c r="AF20" s="630"/>
    </row>
    <row r="21" spans="2:32" x14ac:dyDescent="0.55000000000000004">
      <c r="B21" s="609"/>
      <c r="C21" s="612"/>
      <c r="D21" s="28" t="s">
        <v>14</v>
      </c>
      <c r="E21" s="361"/>
      <c r="F21" s="248"/>
      <c r="G21" s="249"/>
      <c r="H21" s="248"/>
      <c r="I21" s="249">
        <v>0.4</v>
      </c>
      <c r="J21" s="401"/>
      <c r="K21" s="402">
        <v>0.4</v>
      </c>
      <c r="L21" s="248"/>
      <c r="M21" s="249"/>
      <c r="N21" s="401"/>
      <c r="O21" s="402"/>
      <c r="P21" s="248"/>
      <c r="Q21" s="249"/>
      <c r="R21" s="401"/>
      <c r="S21" s="249"/>
      <c r="T21" s="248"/>
      <c r="U21" s="249"/>
      <c r="V21" s="248"/>
      <c r="W21" s="249"/>
      <c r="X21" s="401"/>
      <c r="Y21" s="402"/>
      <c r="Z21" s="248"/>
      <c r="AA21" s="249"/>
      <c r="AB21" s="401"/>
      <c r="AC21" s="615"/>
      <c r="AD21" s="618"/>
      <c r="AE21" s="627"/>
      <c r="AF21" s="630"/>
    </row>
    <row r="22" spans="2:32" ht="14.7" thickBot="1" x14ac:dyDescent="0.6">
      <c r="B22" s="609"/>
      <c r="C22" s="613"/>
      <c r="D22" s="29" t="s">
        <v>15</v>
      </c>
      <c r="E22" s="403"/>
      <c r="F22" s="404"/>
      <c r="G22" s="405"/>
      <c r="H22" s="404"/>
      <c r="I22" s="405"/>
      <c r="J22" s="406">
        <f>(TimeProfiles!O9+TimeProfiles!O10)/2</f>
        <v>9.3500000000000014E-2</v>
      </c>
      <c r="K22" s="407"/>
      <c r="L22" s="404">
        <f>(TimeProfiles!O11+TimeProfiles!O12)/2</f>
        <v>9.3500000000000014E-2</v>
      </c>
      <c r="M22" s="405"/>
      <c r="N22" s="406"/>
      <c r="O22" s="407"/>
      <c r="P22" s="404"/>
      <c r="Q22" s="405">
        <v>0.1</v>
      </c>
      <c r="R22" s="406"/>
      <c r="S22" s="405">
        <v>0.2</v>
      </c>
      <c r="T22" s="404"/>
      <c r="U22" s="405"/>
      <c r="V22" s="404"/>
      <c r="W22" s="405">
        <v>0.2</v>
      </c>
      <c r="X22" s="406"/>
      <c r="Y22" s="407"/>
      <c r="Z22" s="404"/>
      <c r="AA22" s="405"/>
      <c r="AB22" s="406"/>
      <c r="AC22" s="616"/>
      <c r="AD22" s="619"/>
      <c r="AE22" s="627"/>
      <c r="AF22" s="630"/>
    </row>
    <row r="23" spans="2:32" ht="15" thickTop="1" thickBot="1" x14ac:dyDescent="0.6">
      <c r="B23" s="610"/>
      <c r="C23" s="31" t="s">
        <v>16</v>
      </c>
      <c r="D23" s="35" t="s">
        <v>16</v>
      </c>
      <c r="E23" s="224"/>
      <c r="F23" s="408"/>
      <c r="G23" s="409"/>
      <c r="H23" s="408"/>
      <c r="I23" s="409"/>
      <c r="J23" s="410"/>
      <c r="K23" s="411"/>
      <c r="L23" s="408"/>
      <c r="M23" s="409"/>
      <c r="N23" s="410"/>
      <c r="O23" s="411"/>
      <c r="P23" s="408"/>
      <c r="Q23" s="409"/>
      <c r="R23" s="410"/>
      <c r="S23" s="409"/>
      <c r="T23" s="408"/>
      <c r="U23" s="409"/>
      <c r="V23" s="408"/>
      <c r="W23" s="409"/>
      <c r="X23" s="410"/>
      <c r="Y23" s="411">
        <v>0.25</v>
      </c>
      <c r="Z23" s="408"/>
      <c r="AA23" s="409">
        <v>0.25</v>
      </c>
      <c r="AB23" s="226">
        <f>TimeProfiles!O27+TimeProfiles!O28</f>
        <v>0.52658368191746063</v>
      </c>
      <c r="AC23" s="419">
        <f>SUM(E23,G23,I23,K23,M23,O23,Q23,S23,U23,W23,Y23,AA23)</f>
        <v>0.5</v>
      </c>
      <c r="AD23" s="420">
        <f>SUM(F23,H23,J23,L23,N23,P23,R23,T23,V23,X23,Z23,AB23)</f>
        <v>0.52658368191746063</v>
      </c>
      <c r="AE23" s="628"/>
      <c r="AF23" s="631"/>
    </row>
    <row r="24" spans="2:32" x14ac:dyDescent="0.55000000000000004">
      <c r="E24" s="416"/>
      <c r="F24" s="395"/>
      <c r="G24" s="416"/>
      <c r="H24" s="395"/>
      <c r="I24" s="395">
        <f>SUM(I13:I23)</f>
        <v>2.2000000000000002</v>
      </c>
      <c r="J24" s="395">
        <f>SUM(J13:J23)</f>
        <v>0.18700000000000003</v>
      </c>
      <c r="K24" s="395">
        <f>SUM(K13:K23)</f>
        <v>0.4</v>
      </c>
      <c r="L24" s="395">
        <f>SUM(L13:L23)</f>
        <v>0.18700000000000003</v>
      </c>
      <c r="M24" s="416"/>
      <c r="N24" s="395"/>
      <c r="O24" s="395">
        <f t="shared" ref="O24:Y24" si="0">SUM(O13:O23)</f>
        <v>0.5</v>
      </c>
      <c r="P24" s="395">
        <f t="shared" si="0"/>
        <v>1.6398306584172766</v>
      </c>
      <c r="Q24" s="395">
        <f t="shared" si="0"/>
        <v>1.3</v>
      </c>
      <c r="R24" s="395">
        <f t="shared" si="0"/>
        <v>0.84241532920863826</v>
      </c>
      <c r="S24" s="395">
        <f t="shared" si="0"/>
        <v>0.5</v>
      </c>
      <c r="T24" s="395">
        <f t="shared" si="0"/>
        <v>0.77373020695667583</v>
      </c>
      <c r="U24" s="395">
        <f t="shared" si="0"/>
        <v>0.6</v>
      </c>
      <c r="V24" s="395">
        <f t="shared" si="0"/>
        <v>0.89983892549145672</v>
      </c>
      <c r="W24" s="395">
        <f t="shared" si="0"/>
        <v>1.8499999999999999</v>
      </c>
      <c r="X24" s="395">
        <f t="shared" si="0"/>
        <v>2.8729176599872739</v>
      </c>
      <c r="Y24" s="395">
        <f t="shared" si="0"/>
        <v>0.25</v>
      </c>
      <c r="Z24" s="395"/>
      <c r="AA24" s="395">
        <f>SUM(AA13:AA23)</f>
        <v>0.5</v>
      </c>
      <c r="AB24" s="395">
        <f>SUM(AB13:AB23)</f>
        <v>0.52658368191746063</v>
      </c>
    </row>
  </sheetData>
  <mergeCells count="42">
    <mergeCell ref="AD10:AD12"/>
    <mergeCell ref="AE10:AE12"/>
    <mergeCell ref="P11:P12"/>
    <mergeCell ref="AF10:AF12"/>
    <mergeCell ref="E11:E12"/>
    <mergeCell ref="F11:F12"/>
    <mergeCell ref="G11:G12"/>
    <mergeCell ref="H11:H12"/>
    <mergeCell ref="I11:I12"/>
    <mergeCell ref="J11:J12"/>
    <mergeCell ref="K11:K12"/>
    <mergeCell ref="E10:J10"/>
    <mergeCell ref="K10:N10"/>
    <mergeCell ref="N11:N12"/>
    <mergeCell ref="O10:R10"/>
    <mergeCell ref="S10:X10"/>
    <mergeCell ref="AE13:AE23"/>
    <mergeCell ref="AF13:AF23"/>
    <mergeCell ref="C20:C22"/>
    <mergeCell ref="AC20:AC22"/>
    <mergeCell ref="AD20:AD22"/>
    <mergeCell ref="B13:B23"/>
    <mergeCell ref="C13:C18"/>
    <mergeCell ref="AC13:AC18"/>
    <mergeCell ref="AD13:AD18"/>
    <mergeCell ref="Z11:Z12"/>
    <mergeCell ref="AA11:AA12"/>
    <mergeCell ref="AB11:AB12"/>
    <mergeCell ref="T11:T12"/>
    <mergeCell ref="U11:U12"/>
    <mergeCell ref="V11:V12"/>
    <mergeCell ref="W11:W12"/>
    <mergeCell ref="X11:X12"/>
    <mergeCell ref="Q11:Q12"/>
    <mergeCell ref="R11:R12"/>
    <mergeCell ref="S11:S12"/>
    <mergeCell ref="O11:O12"/>
    <mergeCell ref="Y10:AB10"/>
    <mergeCell ref="AC10:AC12"/>
    <mergeCell ref="L11:L12"/>
    <mergeCell ref="M11:M12"/>
    <mergeCell ref="Y11:Y12"/>
  </mergeCells>
  <pageMargins left="0.70866141732283472" right="0.70866141732283472" top="0.74803149606299213" bottom="0.74803149606299213" header="0.31496062992125984" footer="0.31496062992125984"/>
  <pageSetup paperSize="8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8CE9C-47B1-4E2B-AE89-7CDAF78F1EBB}">
  <sheetPr>
    <pageSetUpPr fitToPage="1"/>
  </sheetPr>
  <dimension ref="B3:AF13"/>
  <sheetViews>
    <sheetView zoomScale="85" zoomScaleNormal="85" workbookViewId="0">
      <selection activeCell="P32" sqref="P32"/>
    </sheetView>
  </sheetViews>
  <sheetFormatPr defaultRowHeight="14.4" x14ac:dyDescent="0.55000000000000004"/>
  <cols>
    <col min="3" max="3" width="13.578125" bestFit="1" customWidth="1"/>
    <col min="4" max="4" width="14.41796875" bestFit="1" customWidth="1"/>
    <col min="9" max="10" width="10.15625" customWidth="1"/>
    <col min="11" max="13" width="10.26171875" customWidth="1"/>
    <col min="14" max="14" width="9.15625" customWidth="1"/>
    <col min="15" max="16" width="12.83984375" customWidth="1"/>
    <col min="17" max="18" width="10.578125" customWidth="1"/>
    <col min="19" max="20" width="13" customWidth="1"/>
    <col min="21" max="22" width="11" customWidth="1"/>
    <col min="23" max="24" width="12.15625" customWidth="1"/>
    <col min="25" max="28" width="11" customWidth="1"/>
    <col min="30" max="30" width="9.83984375" customWidth="1"/>
    <col min="32" max="32" width="11" customWidth="1"/>
  </cols>
  <sheetData>
    <row r="3" spans="2:32" ht="15.6" x14ac:dyDescent="0.55000000000000004">
      <c r="E3" s="641" t="s">
        <v>1</v>
      </c>
      <c r="F3" s="642"/>
      <c r="G3" s="642"/>
      <c r="H3" s="642"/>
      <c r="I3" s="642"/>
      <c r="J3" s="643"/>
      <c r="K3" s="644" t="s">
        <v>2</v>
      </c>
      <c r="L3" s="645"/>
      <c r="M3" s="645"/>
      <c r="N3" s="646"/>
      <c r="O3" s="649" t="s">
        <v>3</v>
      </c>
      <c r="P3" s="650"/>
      <c r="Q3" s="650"/>
      <c r="R3" s="651"/>
      <c r="S3" s="652" t="s">
        <v>4</v>
      </c>
      <c r="T3" s="652"/>
      <c r="U3" s="652"/>
      <c r="V3" s="652"/>
      <c r="W3" s="652"/>
      <c r="X3" s="653"/>
      <c r="Y3" s="602" t="s">
        <v>5</v>
      </c>
      <c r="Z3" s="603"/>
      <c r="AA3" s="603"/>
      <c r="AB3" s="603"/>
      <c r="AC3" s="604" t="s">
        <v>38</v>
      </c>
      <c r="AD3" s="450" t="s">
        <v>39</v>
      </c>
      <c r="AE3" s="604" t="s">
        <v>40</v>
      </c>
      <c r="AF3" s="635" t="s">
        <v>41</v>
      </c>
    </row>
    <row r="4" spans="2:32" ht="14.4" customHeight="1" x14ac:dyDescent="0.55000000000000004">
      <c r="E4" s="516" t="s">
        <v>26</v>
      </c>
      <c r="F4" s="518" t="s">
        <v>27</v>
      </c>
      <c r="G4" s="520" t="s">
        <v>84</v>
      </c>
      <c r="H4" s="518" t="s">
        <v>85</v>
      </c>
      <c r="I4" s="520" t="s">
        <v>86</v>
      </c>
      <c r="J4" s="637" t="s">
        <v>87</v>
      </c>
      <c r="K4" s="639" t="s">
        <v>88</v>
      </c>
      <c r="L4" s="526" t="s">
        <v>89</v>
      </c>
      <c r="M4" s="528" t="s">
        <v>90</v>
      </c>
      <c r="N4" s="647" t="s">
        <v>91</v>
      </c>
      <c r="O4" s="624" t="s">
        <v>28</v>
      </c>
      <c r="P4" s="514" t="s">
        <v>29</v>
      </c>
      <c r="Q4" s="455" t="s">
        <v>30</v>
      </c>
      <c r="R4" s="622" t="s">
        <v>31</v>
      </c>
      <c r="S4" s="488" t="s">
        <v>32</v>
      </c>
      <c r="T4" s="498" t="s">
        <v>33</v>
      </c>
      <c r="U4" s="488" t="s">
        <v>93</v>
      </c>
      <c r="V4" s="498" t="s">
        <v>92</v>
      </c>
      <c r="W4" s="488" t="s">
        <v>94</v>
      </c>
      <c r="X4" s="494" t="s">
        <v>95</v>
      </c>
      <c r="Y4" s="606" t="s">
        <v>36</v>
      </c>
      <c r="Z4" s="483" t="s">
        <v>37</v>
      </c>
      <c r="AA4" s="490" t="s">
        <v>35</v>
      </c>
      <c r="AB4" s="620" t="s">
        <v>34</v>
      </c>
      <c r="AC4" s="604"/>
      <c r="AD4" s="450"/>
      <c r="AE4" s="604"/>
      <c r="AF4" s="635"/>
    </row>
    <row r="5" spans="2:32" ht="41.65" customHeight="1" thickBot="1" x14ac:dyDescent="0.6">
      <c r="C5" s="56"/>
      <c r="E5" s="517"/>
      <c r="F5" s="519"/>
      <c r="G5" s="521"/>
      <c r="H5" s="519"/>
      <c r="I5" s="521"/>
      <c r="J5" s="638"/>
      <c r="K5" s="640"/>
      <c r="L5" s="527"/>
      <c r="M5" s="529"/>
      <c r="N5" s="648"/>
      <c r="O5" s="624"/>
      <c r="P5" s="514"/>
      <c r="Q5" s="654"/>
      <c r="R5" s="655"/>
      <c r="S5" s="489"/>
      <c r="T5" s="499"/>
      <c r="U5" s="489"/>
      <c r="V5" s="499"/>
      <c r="W5" s="489"/>
      <c r="X5" s="495"/>
      <c r="Y5" s="606"/>
      <c r="Z5" s="483"/>
      <c r="AA5" s="490"/>
      <c r="AB5" s="620"/>
      <c r="AC5" s="604"/>
      <c r="AD5" s="450"/>
      <c r="AE5" s="604"/>
      <c r="AF5" s="635"/>
    </row>
    <row r="6" spans="2:32" ht="14.7" thickBot="1" x14ac:dyDescent="0.6">
      <c r="B6" s="656" t="s">
        <v>24</v>
      </c>
      <c r="C6" s="164" t="s">
        <v>12</v>
      </c>
      <c r="D6" s="165" t="s">
        <v>12</v>
      </c>
      <c r="E6" s="166"/>
      <c r="F6" s="167"/>
      <c r="G6" s="168">
        <v>0.5</v>
      </c>
      <c r="H6" s="167"/>
      <c r="I6" s="169"/>
      <c r="J6" s="170"/>
      <c r="K6" s="213"/>
      <c r="L6" s="171"/>
      <c r="M6" s="168"/>
      <c r="N6" s="362"/>
      <c r="O6" s="172"/>
      <c r="P6" s="167"/>
      <c r="Q6" s="169"/>
      <c r="R6" s="170"/>
      <c r="S6" s="169"/>
      <c r="T6" s="167"/>
      <c r="U6" s="168"/>
      <c r="V6" s="167"/>
      <c r="W6" s="169"/>
      <c r="X6" s="170"/>
      <c r="Y6" s="172"/>
      <c r="Z6" s="167"/>
      <c r="AA6" s="169"/>
      <c r="AB6" s="173"/>
      <c r="AC6" s="174">
        <f>SUM(E6,G6,I6,K6,M6,O6,Q6,S6,U6,W6,Y6,AA6)</f>
        <v>0.5</v>
      </c>
      <c r="AD6" s="175">
        <f>SUM(F6,H6,J6,L6,N6,P6,R6,T6,V6,X6,Z6,AB6)</f>
        <v>0</v>
      </c>
      <c r="AE6" s="659">
        <f>SUM(AC6:AC12)</f>
        <v>2.2999999999999998</v>
      </c>
      <c r="AF6" s="662">
        <f>SUM(AD6:AD12)</f>
        <v>1.65</v>
      </c>
    </row>
    <row r="7" spans="2:32" ht="15" thickTop="1" thickBot="1" x14ac:dyDescent="0.6">
      <c r="B7" s="657"/>
      <c r="C7" s="162" t="s">
        <v>17</v>
      </c>
      <c r="D7" s="163" t="s">
        <v>17</v>
      </c>
      <c r="E7" s="205"/>
      <c r="F7" s="206"/>
      <c r="G7" s="207"/>
      <c r="H7" s="206"/>
      <c r="I7" s="207"/>
      <c r="J7" s="208"/>
      <c r="K7" s="209"/>
      <c r="L7" s="210"/>
      <c r="M7" s="211"/>
      <c r="N7" s="363"/>
      <c r="O7" s="212"/>
      <c r="P7" s="206"/>
      <c r="Q7" s="207"/>
      <c r="R7" s="208"/>
      <c r="S7" s="207"/>
      <c r="T7" s="206"/>
      <c r="U7" s="211"/>
      <c r="V7" s="206"/>
      <c r="W7" s="207"/>
      <c r="X7" s="208"/>
      <c r="Y7" s="212"/>
      <c r="Z7" s="206"/>
      <c r="AA7" s="207"/>
      <c r="AB7" s="208"/>
      <c r="AC7" s="177">
        <f>SUM(E7,G7,I7,K7,M7,O7,Q7,S7,U7,W7,Y7,AA7)</f>
        <v>0</v>
      </c>
      <c r="AD7" s="178">
        <f>SUM(F7,H7,J7,L7,N7,P7,R7,T7,V7,X7,Z7,AB7)</f>
        <v>0</v>
      </c>
      <c r="AE7" s="660"/>
      <c r="AF7" s="663"/>
    </row>
    <row r="8" spans="2:32" ht="14.7" thickTop="1" x14ac:dyDescent="0.55000000000000004">
      <c r="B8" s="657"/>
      <c r="C8" s="665" t="s">
        <v>15</v>
      </c>
      <c r="D8" s="159" t="s">
        <v>14</v>
      </c>
      <c r="E8" s="179"/>
      <c r="F8" s="180"/>
      <c r="G8" s="181">
        <v>0.3</v>
      </c>
      <c r="H8" s="182">
        <v>0.15</v>
      </c>
      <c r="I8" s="183"/>
      <c r="J8" s="184"/>
      <c r="K8" s="203"/>
      <c r="L8" s="182"/>
      <c r="M8" s="204"/>
      <c r="N8" s="364"/>
      <c r="O8" s="185"/>
      <c r="P8" s="180"/>
      <c r="Q8" s="181"/>
      <c r="R8" s="184"/>
      <c r="S8" s="183"/>
      <c r="T8" s="180"/>
      <c r="U8" s="181"/>
      <c r="V8" s="180"/>
      <c r="W8" s="183"/>
      <c r="X8" s="184"/>
      <c r="Y8" s="185"/>
      <c r="Z8" s="180"/>
      <c r="AA8" s="183"/>
      <c r="AB8" s="184"/>
      <c r="AC8" s="668">
        <f>SUM(E8:E11,G8:G11,I8:I11,K8:K11,M8:M11,O8:O11,Q8:Q11,S8:S11,U8:U11,W8:W11,Y8:Y11,AA8:AA11)</f>
        <v>1.8</v>
      </c>
      <c r="AD8" s="671">
        <f>SUM(F8:F11,H8:H11,J8:J11,L8:L11,N8:N11,P8:P11,R8:R11,T8:T11,V8:V11,X8:X11,Z8:Z11,AB8:AB11)</f>
        <v>1.1499999999999999</v>
      </c>
      <c r="AE8" s="660"/>
      <c r="AF8" s="663"/>
    </row>
    <row r="9" spans="2:32" x14ac:dyDescent="0.55000000000000004">
      <c r="B9" s="657"/>
      <c r="C9" s="666"/>
      <c r="D9" s="160" t="s">
        <v>77</v>
      </c>
      <c r="E9" s="186">
        <v>0.5</v>
      </c>
      <c r="F9" s="187"/>
      <c r="G9" s="188"/>
      <c r="H9" s="187"/>
      <c r="I9" s="188"/>
      <c r="J9" s="189"/>
      <c r="K9" s="190"/>
      <c r="L9" s="191"/>
      <c r="M9" s="181">
        <v>0.5</v>
      </c>
      <c r="N9" s="365">
        <v>0.5</v>
      </c>
      <c r="O9" s="192"/>
      <c r="P9" s="187"/>
      <c r="Q9" s="188"/>
      <c r="R9" s="189"/>
      <c r="S9" s="188"/>
      <c r="T9" s="187"/>
      <c r="U9" s="188"/>
      <c r="V9" s="187"/>
      <c r="W9" s="188"/>
      <c r="X9" s="189"/>
      <c r="Y9" s="192"/>
      <c r="Z9" s="187"/>
      <c r="AA9" s="188"/>
      <c r="AB9" s="189"/>
      <c r="AC9" s="669"/>
      <c r="AD9" s="672"/>
      <c r="AE9" s="660"/>
      <c r="AF9" s="663"/>
    </row>
    <row r="10" spans="2:32" x14ac:dyDescent="0.55000000000000004">
      <c r="B10" s="657"/>
      <c r="C10" s="666"/>
      <c r="D10" s="160" t="s">
        <v>10</v>
      </c>
      <c r="E10" s="186"/>
      <c r="F10" s="187"/>
      <c r="G10" s="188"/>
      <c r="H10" s="187"/>
      <c r="I10" s="188"/>
      <c r="J10" s="189"/>
      <c r="K10" s="193"/>
      <c r="L10" s="187"/>
      <c r="M10" s="188"/>
      <c r="N10" s="189"/>
      <c r="O10" s="192"/>
      <c r="P10" s="187"/>
      <c r="Q10" s="188">
        <v>0.2</v>
      </c>
      <c r="R10" s="189">
        <v>0.25</v>
      </c>
      <c r="S10" s="188"/>
      <c r="T10" s="187"/>
      <c r="U10" s="188"/>
      <c r="V10" s="187"/>
      <c r="W10" s="188"/>
      <c r="X10" s="189"/>
      <c r="Y10" s="192"/>
      <c r="Z10" s="187"/>
      <c r="AA10" s="188"/>
      <c r="AB10" s="189"/>
      <c r="AC10" s="669"/>
      <c r="AD10" s="672"/>
      <c r="AE10" s="660"/>
      <c r="AF10" s="663"/>
    </row>
    <row r="11" spans="2:32" ht="14.7" thickBot="1" x14ac:dyDescent="0.6">
      <c r="B11" s="657"/>
      <c r="C11" s="667"/>
      <c r="D11" s="161" t="s">
        <v>9</v>
      </c>
      <c r="E11" s="194"/>
      <c r="F11" s="195"/>
      <c r="G11" s="196"/>
      <c r="H11" s="195"/>
      <c r="I11" s="197"/>
      <c r="J11" s="198"/>
      <c r="K11" s="199"/>
      <c r="L11" s="200"/>
      <c r="M11" s="196"/>
      <c r="N11" s="366"/>
      <c r="O11" s="201"/>
      <c r="P11" s="195"/>
      <c r="Q11" s="196"/>
      <c r="R11" s="198"/>
      <c r="S11" s="197"/>
      <c r="T11" s="195"/>
      <c r="U11" s="196">
        <v>0.3</v>
      </c>
      <c r="V11" s="200">
        <v>0.25</v>
      </c>
      <c r="W11" s="197"/>
      <c r="X11" s="198"/>
      <c r="Y11" s="201"/>
      <c r="Z11" s="195"/>
      <c r="AA11" s="197"/>
      <c r="AB11" s="198"/>
      <c r="AC11" s="670"/>
      <c r="AD11" s="673"/>
      <c r="AE11" s="660"/>
      <c r="AF11" s="663"/>
    </row>
    <row r="12" spans="2:32" ht="15" thickTop="1" thickBot="1" x14ac:dyDescent="0.6">
      <c r="B12" s="658"/>
      <c r="C12" s="214" t="s">
        <v>16</v>
      </c>
      <c r="D12" s="215" t="s">
        <v>16</v>
      </c>
      <c r="E12" s="216"/>
      <c r="F12" s="217"/>
      <c r="G12" s="218"/>
      <c r="H12" s="217"/>
      <c r="I12" s="218"/>
      <c r="J12" s="176"/>
      <c r="K12" s="219"/>
      <c r="L12" s="220"/>
      <c r="M12" s="221"/>
      <c r="N12" s="223"/>
      <c r="O12" s="222"/>
      <c r="P12" s="217"/>
      <c r="Q12" s="218"/>
      <c r="R12" s="176"/>
      <c r="S12" s="218"/>
      <c r="T12" s="217"/>
      <c r="U12" s="221"/>
      <c r="V12" s="217"/>
      <c r="W12" s="218"/>
      <c r="X12" s="176"/>
      <c r="Y12" s="222"/>
      <c r="Z12" s="217"/>
      <c r="AA12" s="218"/>
      <c r="AB12" s="223">
        <v>0.5</v>
      </c>
      <c r="AC12" s="367">
        <f>SUM(E12,G12,I12,K12,M12,O12,Q12,S12,U12,W12,Y12,AA12)</f>
        <v>0</v>
      </c>
      <c r="AD12" s="202">
        <f>SUM(F12,H12,J12,L12,N12,P12,R12,T12,V12,X12,Z12,AB12)</f>
        <v>0.5</v>
      </c>
      <c r="AE12" s="661"/>
      <c r="AF12" s="664"/>
    </row>
    <row r="13" spans="2:32" x14ac:dyDescent="0.55000000000000004">
      <c r="F13" s="395">
        <f>SUM(F6:F12)</f>
        <v>0</v>
      </c>
      <c r="H13" s="395">
        <f>SUM(H6:H12)</f>
        <v>0.15</v>
      </c>
      <c r="J13" s="395">
        <f>SUM(J6:J12)</f>
        <v>0</v>
      </c>
      <c r="L13" s="395">
        <f>SUM(L6:L12)</f>
        <v>0</v>
      </c>
      <c r="N13" s="395">
        <f>SUM(N6:N12)</f>
        <v>0.5</v>
      </c>
      <c r="P13" s="395">
        <f>SUM(P6:P12)</f>
        <v>0</v>
      </c>
      <c r="R13" s="395">
        <f>SUM(R6:R12)</f>
        <v>0.25</v>
      </c>
      <c r="T13" s="395">
        <f>SUM(T6:T12)</f>
        <v>0</v>
      </c>
      <c r="V13" s="395">
        <f>SUM(V6:V12)</f>
        <v>0.25</v>
      </c>
      <c r="X13" s="395">
        <f>SUM(X6:X12)</f>
        <v>0</v>
      </c>
      <c r="Z13" s="395">
        <f>SUM(Z6:Z12)</f>
        <v>0</v>
      </c>
      <c r="AB13" s="395">
        <f>SUM(AB6:AB12)</f>
        <v>0.5</v>
      </c>
    </row>
  </sheetData>
  <mergeCells count="39">
    <mergeCell ref="AF6:AF12"/>
    <mergeCell ref="C8:C11"/>
    <mergeCell ref="AC8:AC11"/>
    <mergeCell ref="AD8:AD11"/>
    <mergeCell ref="W4:W5"/>
    <mergeCell ref="X4:X5"/>
    <mergeCell ref="Y4:Y5"/>
    <mergeCell ref="U4:U5"/>
    <mergeCell ref="V4:V5"/>
    <mergeCell ref="B6:B12"/>
    <mergeCell ref="AE6:AE12"/>
    <mergeCell ref="AD3:AD5"/>
    <mergeCell ref="AE3:AE5"/>
    <mergeCell ref="AF3:AF5"/>
    <mergeCell ref="E4:E5"/>
    <mergeCell ref="F4:F5"/>
    <mergeCell ref="G4:G5"/>
    <mergeCell ref="H4:H5"/>
    <mergeCell ref="I4:I5"/>
    <mergeCell ref="J4:J5"/>
    <mergeCell ref="K4:K5"/>
    <mergeCell ref="E3:J3"/>
    <mergeCell ref="K3:N3"/>
    <mergeCell ref="O3:R3"/>
    <mergeCell ref="S3:X3"/>
    <mergeCell ref="Y3:AB3"/>
    <mergeCell ref="AC3:AC5"/>
    <mergeCell ref="L4:L5"/>
    <mergeCell ref="M4:M5"/>
    <mergeCell ref="N4:N5"/>
    <mergeCell ref="S4:S5"/>
    <mergeCell ref="O4:O5"/>
    <mergeCell ref="P4:P5"/>
    <mergeCell ref="Q4:Q5"/>
    <mergeCell ref="R4:R5"/>
    <mergeCell ref="Z4:Z5"/>
    <mergeCell ref="AA4:AA5"/>
    <mergeCell ref="AB4:AB5"/>
    <mergeCell ref="T4:T5"/>
  </mergeCells>
  <pageMargins left="0.70866141732283472" right="0.70866141732283472" top="0.74803149606299213" bottom="0.74803149606299213" header="0.31496062992125984" footer="0.31496062992125984"/>
  <pageSetup paperSize="8"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5BF6D-6946-4DC5-BFFF-D104517D9D45}">
  <sheetPr>
    <pageSetUpPr fitToPage="1"/>
  </sheetPr>
  <dimension ref="B2:AF76"/>
  <sheetViews>
    <sheetView topLeftCell="C1" zoomScale="70" zoomScaleNormal="70" workbookViewId="0">
      <selection activeCell="A2" sqref="A2:AG77"/>
    </sheetView>
  </sheetViews>
  <sheetFormatPr defaultColWidth="8.83984375" defaultRowHeight="14.4" x14ac:dyDescent="0.55000000000000004"/>
  <cols>
    <col min="2" max="2" width="8.83984375" customWidth="1"/>
    <col min="3" max="3" width="14" customWidth="1"/>
    <col min="4" max="4" width="49.578125" customWidth="1"/>
    <col min="5" max="10" width="10.15625" customWidth="1"/>
    <col min="11" max="14" width="11.83984375" customWidth="1"/>
    <col min="15" max="18" width="12.83984375" customWidth="1"/>
    <col min="19" max="24" width="11.68359375" customWidth="1"/>
    <col min="25" max="28" width="11" customWidth="1"/>
    <col min="29" max="32" width="9.83984375" customWidth="1"/>
  </cols>
  <sheetData>
    <row r="2" spans="2:32" ht="30.25" customHeight="1" x14ac:dyDescent="0.55000000000000004">
      <c r="E2" s="641" t="s">
        <v>1</v>
      </c>
      <c r="F2" s="642"/>
      <c r="G2" s="642"/>
      <c r="H2" s="642"/>
      <c r="I2" s="642"/>
      <c r="J2" s="643"/>
      <c r="K2" s="644" t="s">
        <v>2</v>
      </c>
      <c r="L2" s="645"/>
      <c r="M2" s="645"/>
      <c r="N2" s="646"/>
      <c r="O2" s="649" t="s">
        <v>3</v>
      </c>
      <c r="P2" s="650"/>
      <c r="Q2" s="650"/>
      <c r="R2" s="651"/>
      <c r="S2" s="652" t="s">
        <v>4</v>
      </c>
      <c r="T2" s="652"/>
      <c r="U2" s="652"/>
      <c r="V2" s="652"/>
      <c r="W2" s="652"/>
      <c r="X2" s="653"/>
      <c r="Y2" s="602" t="s">
        <v>5</v>
      </c>
      <c r="Z2" s="603"/>
      <c r="AA2" s="603"/>
      <c r="AB2" s="603"/>
      <c r="AC2" s="604" t="s">
        <v>38</v>
      </c>
      <c r="AD2" s="450" t="s">
        <v>39</v>
      </c>
      <c r="AE2" s="633" t="s">
        <v>40</v>
      </c>
      <c r="AF2" s="635" t="s">
        <v>41</v>
      </c>
    </row>
    <row r="3" spans="2:32" ht="14.5" customHeight="1" x14ac:dyDescent="0.55000000000000004">
      <c r="E3" s="516" t="s">
        <v>26</v>
      </c>
      <c r="F3" s="518" t="s">
        <v>27</v>
      </c>
      <c r="G3" s="520" t="s">
        <v>84</v>
      </c>
      <c r="H3" s="518" t="s">
        <v>85</v>
      </c>
      <c r="I3" s="520" t="s">
        <v>86</v>
      </c>
      <c r="J3" s="637" t="s">
        <v>87</v>
      </c>
      <c r="K3" s="639" t="s">
        <v>88</v>
      </c>
      <c r="L3" s="526" t="s">
        <v>89</v>
      </c>
      <c r="M3" s="528" t="s">
        <v>90</v>
      </c>
      <c r="N3" s="647" t="s">
        <v>91</v>
      </c>
      <c r="O3" s="713" t="s">
        <v>28</v>
      </c>
      <c r="P3" s="514" t="s">
        <v>29</v>
      </c>
      <c r="Q3" s="455" t="s">
        <v>30</v>
      </c>
      <c r="R3" s="622" t="s">
        <v>31</v>
      </c>
      <c r="S3" s="488" t="s">
        <v>32</v>
      </c>
      <c r="T3" s="498" t="s">
        <v>33</v>
      </c>
      <c r="U3" s="488" t="s">
        <v>93</v>
      </c>
      <c r="V3" s="498" t="s">
        <v>92</v>
      </c>
      <c r="W3" s="488" t="s">
        <v>94</v>
      </c>
      <c r="X3" s="494" t="s">
        <v>95</v>
      </c>
      <c r="Y3" s="606" t="s">
        <v>36</v>
      </c>
      <c r="Z3" s="483" t="s">
        <v>37</v>
      </c>
      <c r="AA3" s="490" t="s">
        <v>35</v>
      </c>
      <c r="AB3" s="620" t="s">
        <v>34</v>
      </c>
      <c r="AC3" s="604"/>
      <c r="AD3" s="450"/>
      <c r="AE3" s="633"/>
      <c r="AF3" s="635"/>
    </row>
    <row r="4" spans="2:32" ht="45" customHeight="1" thickBot="1" x14ac:dyDescent="0.6">
      <c r="B4" s="56"/>
      <c r="E4" s="517"/>
      <c r="F4" s="519"/>
      <c r="G4" s="521"/>
      <c r="H4" s="519"/>
      <c r="I4" s="521"/>
      <c r="J4" s="638"/>
      <c r="K4" s="640"/>
      <c r="L4" s="527"/>
      <c r="M4" s="529"/>
      <c r="N4" s="648"/>
      <c r="O4" s="713"/>
      <c r="P4" s="514"/>
      <c r="Q4" s="654"/>
      <c r="R4" s="655"/>
      <c r="S4" s="489"/>
      <c r="T4" s="499"/>
      <c r="U4" s="489"/>
      <c r="V4" s="499"/>
      <c r="W4" s="489"/>
      <c r="X4" s="495"/>
      <c r="Y4" s="606"/>
      <c r="Z4" s="483"/>
      <c r="AA4" s="490"/>
      <c r="AB4" s="620"/>
      <c r="AC4" s="604"/>
      <c r="AD4" s="450"/>
      <c r="AE4" s="634"/>
      <c r="AF4" s="636"/>
    </row>
    <row r="5" spans="2:32" x14ac:dyDescent="0.55000000000000004">
      <c r="B5" s="707" t="s">
        <v>74</v>
      </c>
      <c r="C5" s="711" t="s">
        <v>12</v>
      </c>
      <c r="D5" s="36" t="s">
        <v>0</v>
      </c>
      <c r="E5" s="22">
        <v>0.93899999999999995</v>
      </c>
      <c r="F5" s="23">
        <v>0.64500000000000002</v>
      </c>
      <c r="G5" s="25"/>
      <c r="H5" s="23"/>
      <c r="I5" s="25"/>
      <c r="J5" s="24"/>
      <c r="K5" s="37"/>
      <c r="L5" s="23"/>
      <c r="M5" s="25"/>
      <c r="N5" s="24"/>
      <c r="O5" s="25"/>
      <c r="P5" s="23"/>
      <c r="Q5" s="25"/>
      <c r="R5" s="24"/>
      <c r="S5" s="25"/>
      <c r="T5" s="23"/>
      <c r="U5" s="25"/>
      <c r="V5" s="23"/>
      <c r="W5" s="25"/>
      <c r="X5" s="24"/>
      <c r="Y5" s="37"/>
      <c r="Z5" s="23"/>
      <c r="AA5" s="25"/>
      <c r="AB5" s="38"/>
      <c r="AC5" s="477">
        <f>SUM(E5:E11,G5:G11,I5:I11,K5:K11,M5:M11,O5:O11,Q5:Q11,S5:S11,U5:U11,W5:W11,Y5:Y11,AA5:AA11)</f>
        <v>5.6440000000000001</v>
      </c>
      <c r="AD5" s="581">
        <f>SUM(F5:F11,H5:H11,J5:J11,L5:L11,N5:N11,P5:P11,R5:R11,T5:T11,V5:V11,X5:X11,Z5:Z11,AB5:AB11)</f>
        <v>12.503808333333332</v>
      </c>
      <c r="AE5" s="478">
        <f>SUM(AC5:AC28)</f>
        <v>10.888333333333332</v>
      </c>
      <c r="AF5" s="697">
        <f>SUM(AD5:AD28)</f>
        <v>13.403808333333332</v>
      </c>
    </row>
    <row r="6" spans="2:32" x14ac:dyDescent="0.55000000000000004">
      <c r="B6" s="708"/>
      <c r="C6" s="700"/>
      <c r="D6" s="39" t="s">
        <v>19</v>
      </c>
      <c r="E6" s="2"/>
      <c r="F6" s="3"/>
      <c r="G6" s="4"/>
      <c r="H6" s="3"/>
      <c r="I6" s="4"/>
      <c r="J6" s="5"/>
      <c r="K6" s="6"/>
      <c r="L6" s="3"/>
      <c r="M6" s="4">
        <v>1.7330000000000001</v>
      </c>
      <c r="N6" s="5">
        <v>1.9995833333333333</v>
      </c>
      <c r="O6" s="4"/>
      <c r="P6" s="3"/>
      <c r="Q6" s="4"/>
      <c r="R6" s="5"/>
      <c r="S6" s="4"/>
      <c r="T6" s="3"/>
      <c r="U6" s="4"/>
      <c r="V6" s="3"/>
      <c r="W6" s="4"/>
      <c r="X6" s="5"/>
      <c r="Y6" s="6"/>
      <c r="Z6" s="3"/>
      <c r="AA6" s="4"/>
      <c r="AB6" s="40"/>
      <c r="AC6" s="478"/>
      <c r="AD6" s="554"/>
      <c r="AE6" s="478"/>
      <c r="AF6" s="697"/>
    </row>
    <row r="7" spans="2:32" x14ac:dyDescent="0.55000000000000004">
      <c r="B7" s="708"/>
      <c r="C7" s="700"/>
      <c r="D7" s="39" t="s">
        <v>20</v>
      </c>
      <c r="E7" s="2"/>
      <c r="F7" s="3"/>
      <c r="G7" s="4"/>
      <c r="H7" s="3"/>
      <c r="I7" s="4"/>
      <c r="J7" s="5"/>
      <c r="K7" s="6"/>
      <c r="L7" s="3"/>
      <c r="M7" s="4"/>
      <c r="N7" s="5"/>
      <c r="O7" s="4"/>
      <c r="P7" s="3">
        <v>1.1633333333333331</v>
      </c>
      <c r="Q7" s="4">
        <v>0.503</v>
      </c>
      <c r="R7" s="5">
        <v>1.1633333333333331</v>
      </c>
      <c r="S7" s="4"/>
      <c r="T7" s="3"/>
      <c r="U7" s="4"/>
      <c r="V7" s="3"/>
      <c r="W7" s="4"/>
      <c r="X7" s="5"/>
      <c r="Y7" s="6"/>
      <c r="Z7" s="3"/>
      <c r="AA7" s="4"/>
      <c r="AB7" s="40"/>
      <c r="AC7" s="478"/>
      <c r="AD7" s="554"/>
      <c r="AE7" s="478"/>
      <c r="AF7" s="697"/>
    </row>
    <row r="8" spans="2:32" x14ac:dyDescent="0.55000000000000004">
      <c r="B8" s="708"/>
      <c r="C8" s="700"/>
      <c r="D8" s="39" t="s">
        <v>54</v>
      </c>
      <c r="E8" s="2"/>
      <c r="F8" s="3"/>
      <c r="G8" s="4"/>
      <c r="H8" s="3"/>
      <c r="I8" s="4"/>
      <c r="J8" s="5"/>
      <c r="K8" s="6"/>
      <c r="L8" s="3"/>
      <c r="M8" s="4"/>
      <c r="N8" s="5"/>
      <c r="O8" s="4"/>
      <c r="P8" s="3"/>
      <c r="Q8" s="4">
        <v>3.7999999999999999E-2</v>
      </c>
      <c r="R8" s="5"/>
      <c r="S8" s="4"/>
      <c r="T8" s="3"/>
      <c r="U8" s="4"/>
      <c r="V8" s="3"/>
      <c r="W8" s="4"/>
      <c r="X8" s="5"/>
      <c r="Y8" s="6"/>
      <c r="Z8" s="3"/>
      <c r="AA8" s="4"/>
      <c r="AB8" s="40"/>
      <c r="AC8" s="478"/>
      <c r="AD8" s="554"/>
      <c r="AE8" s="478"/>
      <c r="AF8" s="697"/>
    </row>
    <row r="9" spans="2:32" x14ac:dyDescent="0.55000000000000004">
      <c r="B9" s="708"/>
      <c r="C9" s="700"/>
      <c r="D9" s="39" t="s">
        <v>21</v>
      </c>
      <c r="E9" s="2"/>
      <c r="F9" s="3"/>
      <c r="G9" s="4"/>
      <c r="H9" s="3"/>
      <c r="I9" s="4"/>
      <c r="J9" s="5"/>
      <c r="K9" s="6"/>
      <c r="L9" s="3"/>
      <c r="M9" s="4"/>
      <c r="N9" s="5"/>
      <c r="O9" s="4"/>
      <c r="P9" s="3"/>
      <c r="Q9" s="4"/>
      <c r="R9" s="5"/>
      <c r="S9" s="4"/>
      <c r="T9" s="3"/>
      <c r="U9" s="4"/>
      <c r="V9" s="3"/>
      <c r="W9" s="4">
        <v>0.25800000000000001</v>
      </c>
      <c r="X9" s="5">
        <v>0.65562500000000001</v>
      </c>
      <c r="Y9" s="6"/>
      <c r="Z9" s="3"/>
      <c r="AA9" s="4"/>
      <c r="AB9" s="40"/>
      <c r="AC9" s="478"/>
      <c r="AD9" s="554"/>
      <c r="AE9" s="478"/>
      <c r="AF9" s="697"/>
    </row>
    <row r="10" spans="2:32" x14ac:dyDescent="0.55000000000000004">
      <c r="B10" s="708"/>
      <c r="C10" s="700"/>
      <c r="D10" s="39" t="s">
        <v>22</v>
      </c>
      <c r="E10" s="2"/>
      <c r="F10" s="3"/>
      <c r="G10" s="4"/>
      <c r="H10" s="3"/>
      <c r="I10" s="4"/>
      <c r="J10" s="5"/>
      <c r="K10" s="6"/>
      <c r="L10" s="3"/>
      <c r="M10" s="4"/>
      <c r="N10" s="5"/>
      <c r="O10" s="4"/>
      <c r="P10" s="3"/>
      <c r="Q10" s="4"/>
      <c r="R10" s="5"/>
      <c r="S10" s="4">
        <v>0.628</v>
      </c>
      <c r="T10" s="3">
        <v>2.7273333333333332</v>
      </c>
      <c r="U10" s="4"/>
      <c r="V10" s="3"/>
      <c r="W10" s="4"/>
      <c r="X10" s="5"/>
      <c r="Y10" s="6"/>
      <c r="Z10" s="3"/>
      <c r="AA10" s="4"/>
      <c r="AB10" s="40"/>
      <c r="AC10" s="478"/>
      <c r="AD10" s="554"/>
      <c r="AE10" s="478"/>
      <c r="AF10" s="697"/>
    </row>
    <row r="11" spans="2:32" ht="14.7" thickBot="1" x14ac:dyDescent="0.6">
      <c r="B11" s="708"/>
      <c r="C11" s="712"/>
      <c r="D11" s="41" t="s">
        <v>23</v>
      </c>
      <c r="E11" s="8"/>
      <c r="F11" s="9"/>
      <c r="G11" s="10"/>
      <c r="H11" s="9"/>
      <c r="I11" s="10"/>
      <c r="J11" s="11"/>
      <c r="K11" s="12"/>
      <c r="L11" s="9"/>
      <c r="M11" s="10"/>
      <c r="N11" s="11"/>
      <c r="O11" s="10"/>
      <c r="P11" s="9"/>
      <c r="Q11" s="10"/>
      <c r="R11" s="11"/>
      <c r="S11" s="10"/>
      <c r="T11" s="9"/>
      <c r="U11" s="10"/>
      <c r="V11" s="9"/>
      <c r="W11" s="10">
        <v>1.5449999999999999</v>
      </c>
      <c r="X11" s="11">
        <v>4.1496000000000004</v>
      </c>
      <c r="Y11" s="12"/>
      <c r="Z11" s="9"/>
      <c r="AA11" s="10"/>
      <c r="AB11" s="42"/>
      <c r="AC11" s="704"/>
      <c r="AD11" s="535"/>
      <c r="AE11" s="478"/>
      <c r="AF11" s="697"/>
    </row>
    <row r="12" spans="2:32" ht="15" thickTop="1" thickBot="1" x14ac:dyDescent="0.6">
      <c r="B12" s="708"/>
      <c r="C12" s="18" t="s">
        <v>17</v>
      </c>
      <c r="D12" s="19" t="s">
        <v>17</v>
      </c>
      <c r="E12" s="26"/>
      <c r="F12" s="21"/>
      <c r="G12" s="20"/>
      <c r="H12" s="21"/>
      <c r="I12" s="20"/>
      <c r="J12" s="27"/>
      <c r="K12" s="43"/>
      <c r="L12" s="21"/>
      <c r="M12" s="20"/>
      <c r="N12" s="27"/>
      <c r="O12" s="20"/>
      <c r="P12" s="21"/>
      <c r="Q12" s="20"/>
      <c r="R12" s="27"/>
      <c r="S12" s="20"/>
      <c r="T12" s="21"/>
      <c r="U12" s="20"/>
      <c r="V12" s="21"/>
      <c r="W12" s="20"/>
      <c r="X12" s="27"/>
      <c r="Y12" s="43">
        <v>1.8813333333333333</v>
      </c>
      <c r="Z12" s="21"/>
      <c r="AA12" s="20"/>
      <c r="AB12" s="27"/>
      <c r="AC12" s="20">
        <f>SUM(E12,G12,I12,K12,M12,O12,Q12,S12,U12,W12,Y12,AA12)</f>
        <v>1.8813333333333333</v>
      </c>
      <c r="AD12" s="21">
        <f>SUM(F12,H12,J12,L12,N12,P12,R12,T12,V12,X12,Z12,AB12)</f>
        <v>0</v>
      </c>
      <c r="AE12" s="478"/>
      <c r="AF12" s="697"/>
    </row>
    <row r="13" spans="2:32" ht="14.7" thickTop="1" x14ac:dyDescent="0.55000000000000004">
      <c r="B13" s="708"/>
      <c r="C13" s="699" t="s">
        <v>15</v>
      </c>
      <c r="D13" s="44" t="s">
        <v>43</v>
      </c>
      <c r="E13" s="45">
        <v>0.2</v>
      </c>
      <c r="F13" s="46"/>
      <c r="G13" s="47"/>
      <c r="H13" s="46"/>
      <c r="I13" s="47"/>
      <c r="J13" s="48"/>
      <c r="K13" s="49"/>
      <c r="L13" s="46"/>
      <c r="M13" s="47"/>
      <c r="N13" s="48"/>
      <c r="O13" s="47"/>
      <c r="P13" s="46"/>
      <c r="Q13" s="47"/>
      <c r="R13" s="48"/>
      <c r="S13" s="47"/>
      <c r="T13" s="46"/>
      <c r="U13" s="47"/>
      <c r="V13" s="46"/>
      <c r="W13" s="47"/>
      <c r="X13" s="48"/>
      <c r="Y13" s="49"/>
      <c r="Z13" s="46"/>
      <c r="AA13" s="47"/>
      <c r="AB13" s="48"/>
      <c r="AC13" s="701">
        <f>SUM(E13:E26,G13:G26,I13:I26,K13:K26,M13:M26,O13:O26,Q13:Q26,S13:S26,U13:U26,W13:W26,Y13:Y26,AA13:AA26)</f>
        <v>3.1629999999999998</v>
      </c>
      <c r="AD13" s="534">
        <f>SUM(F13:F26,H13:H26,J13:J26,L13:L26,N13:N26,P13:P26,R13:R26,T13:T26,V13:V26,X13:X26,Z13:Z26,AB13:AB26)</f>
        <v>0.5</v>
      </c>
      <c r="AE13" s="478"/>
      <c r="AF13" s="697"/>
    </row>
    <row r="14" spans="2:32" x14ac:dyDescent="0.55000000000000004">
      <c r="B14" s="708"/>
      <c r="C14" s="700"/>
      <c r="D14" s="1" t="s">
        <v>42</v>
      </c>
      <c r="E14" s="2"/>
      <c r="F14" s="3"/>
      <c r="G14" s="4"/>
      <c r="H14" s="3"/>
      <c r="I14" s="4"/>
      <c r="J14" s="5"/>
      <c r="K14" s="6"/>
      <c r="L14" s="3"/>
      <c r="M14" s="4">
        <v>0.6</v>
      </c>
      <c r="N14" s="5"/>
      <c r="O14" s="4"/>
      <c r="P14" s="3"/>
      <c r="Q14" s="4"/>
      <c r="R14" s="5"/>
      <c r="S14" s="4"/>
      <c r="T14" s="3"/>
      <c r="U14" s="4"/>
      <c r="V14" s="3"/>
      <c r="W14" s="4"/>
      <c r="X14" s="5"/>
      <c r="Y14" s="6"/>
      <c r="Z14" s="3"/>
      <c r="AA14" s="4"/>
      <c r="AB14" s="5"/>
      <c r="AC14" s="702"/>
      <c r="AD14" s="554"/>
      <c r="AE14" s="478"/>
      <c r="AF14" s="697"/>
    </row>
    <row r="15" spans="2:32" x14ac:dyDescent="0.55000000000000004">
      <c r="B15" s="708"/>
      <c r="C15" s="700"/>
      <c r="D15" s="1" t="s">
        <v>44</v>
      </c>
      <c r="E15" s="2">
        <v>0.05</v>
      </c>
      <c r="F15" s="3"/>
      <c r="G15" s="4"/>
      <c r="H15" s="3"/>
      <c r="I15" s="4"/>
      <c r="J15" s="5"/>
      <c r="K15" s="6"/>
      <c r="L15" s="3"/>
      <c r="M15" s="4"/>
      <c r="N15" s="5"/>
      <c r="O15" s="4"/>
      <c r="P15" s="3"/>
      <c r="Q15" s="4"/>
      <c r="R15" s="5"/>
      <c r="S15" s="4"/>
      <c r="T15" s="3"/>
      <c r="U15" s="4"/>
      <c r="V15" s="3"/>
      <c r="W15" s="4"/>
      <c r="X15" s="5"/>
      <c r="Y15" s="6"/>
      <c r="Z15" s="3"/>
      <c r="AA15" s="4"/>
      <c r="AB15" s="5"/>
      <c r="AC15" s="702"/>
      <c r="AD15" s="554"/>
      <c r="AE15" s="478"/>
      <c r="AF15" s="697"/>
    </row>
    <row r="16" spans="2:32" x14ac:dyDescent="0.55000000000000004">
      <c r="B16" s="708"/>
      <c r="C16" s="700"/>
      <c r="D16" s="13" t="s">
        <v>45</v>
      </c>
      <c r="E16" s="2">
        <v>0.06</v>
      </c>
      <c r="F16" s="3"/>
      <c r="G16" s="4"/>
      <c r="H16" s="3"/>
      <c r="I16" s="4"/>
      <c r="J16" s="5"/>
      <c r="K16" s="6"/>
      <c r="L16" s="3"/>
      <c r="M16" s="4"/>
      <c r="N16" s="5"/>
      <c r="O16" s="4"/>
      <c r="P16" s="3"/>
      <c r="Q16" s="4"/>
      <c r="R16" s="5"/>
      <c r="S16" s="4"/>
      <c r="T16" s="3"/>
      <c r="U16" s="4"/>
      <c r="V16" s="3"/>
      <c r="W16" s="4"/>
      <c r="X16" s="5"/>
      <c r="Y16" s="6"/>
      <c r="Z16" s="3"/>
      <c r="AA16" s="4"/>
      <c r="AB16" s="5"/>
      <c r="AC16" s="702"/>
      <c r="AD16" s="554"/>
      <c r="AE16" s="478"/>
      <c r="AF16" s="697"/>
    </row>
    <row r="17" spans="2:32" x14ac:dyDescent="0.55000000000000004">
      <c r="B17" s="708"/>
      <c r="C17" s="700"/>
      <c r="D17" s="50" t="s">
        <v>55</v>
      </c>
      <c r="E17" s="2">
        <v>2.5000000000000001E-2</v>
      </c>
      <c r="F17" s="3"/>
      <c r="G17" s="4"/>
      <c r="H17" s="3"/>
      <c r="I17" s="4"/>
      <c r="J17" s="5"/>
      <c r="K17" s="6"/>
      <c r="L17" s="3"/>
      <c r="M17" s="4">
        <v>2.5000000000000001E-2</v>
      </c>
      <c r="N17" s="5"/>
      <c r="O17" s="4"/>
      <c r="P17" s="3"/>
      <c r="Q17" s="4"/>
      <c r="R17" s="5"/>
      <c r="S17" s="4"/>
      <c r="T17" s="3"/>
      <c r="U17" s="4"/>
      <c r="V17" s="3"/>
      <c r="W17" s="4"/>
      <c r="X17" s="5"/>
      <c r="Y17" s="6"/>
      <c r="Z17" s="3"/>
      <c r="AA17" s="4"/>
      <c r="AB17" s="5"/>
      <c r="AC17" s="702"/>
      <c r="AD17" s="554"/>
      <c r="AE17" s="478"/>
      <c r="AF17" s="697"/>
    </row>
    <row r="18" spans="2:32" x14ac:dyDescent="0.55000000000000004">
      <c r="B18" s="708"/>
      <c r="C18" s="700"/>
      <c r="D18" s="50" t="s">
        <v>14</v>
      </c>
      <c r="E18" s="2">
        <v>0.15</v>
      </c>
      <c r="F18" s="3"/>
      <c r="G18" s="4"/>
      <c r="H18" s="3"/>
      <c r="I18" s="4"/>
      <c r="J18" s="5"/>
      <c r="K18" s="6"/>
      <c r="L18" s="3"/>
      <c r="M18" s="4"/>
      <c r="N18" s="5"/>
      <c r="O18" s="4"/>
      <c r="P18" s="3"/>
      <c r="Q18" s="4"/>
      <c r="R18" s="5"/>
      <c r="S18" s="4"/>
      <c r="T18" s="3"/>
      <c r="U18" s="4"/>
      <c r="V18" s="3"/>
      <c r="W18" s="4"/>
      <c r="X18" s="5"/>
      <c r="Y18" s="6"/>
      <c r="Z18" s="3"/>
      <c r="AA18" s="4"/>
      <c r="AB18" s="5"/>
      <c r="AC18" s="702"/>
      <c r="AD18" s="554"/>
      <c r="AE18" s="478"/>
      <c r="AF18" s="697"/>
    </row>
    <row r="19" spans="2:32" x14ac:dyDescent="0.55000000000000004">
      <c r="B19" s="708"/>
      <c r="C19" s="700"/>
      <c r="D19" s="51" t="s">
        <v>46</v>
      </c>
      <c r="E19" s="2"/>
      <c r="F19" s="3"/>
      <c r="G19" s="4"/>
      <c r="H19" s="3"/>
      <c r="I19" s="4"/>
      <c r="J19" s="5"/>
      <c r="K19" s="6"/>
      <c r="L19" s="3"/>
      <c r="M19" s="4"/>
      <c r="N19" s="5"/>
      <c r="O19" s="4"/>
      <c r="P19" s="3"/>
      <c r="Q19" s="4"/>
      <c r="R19" s="5"/>
      <c r="S19" s="4"/>
      <c r="T19" s="3"/>
      <c r="U19" s="4">
        <v>0.05</v>
      </c>
      <c r="V19" s="3">
        <v>0.30000000000000004</v>
      </c>
      <c r="W19" s="4"/>
      <c r="X19" s="5"/>
      <c r="Y19" s="6"/>
      <c r="Z19" s="3"/>
      <c r="AA19" s="4"/>
      <c r="AB19" s="5"/>
      <c r="AC19" s="702"/>
      <c r="AD19" s="554"/>
      <c r="AE19" s="478"/>
      <c r="AF19" s="697"/>
    </row>
    <row r="20" spans="2:32" x14ac:dyDescent="0.55000000000000004">
      <c r="B20" s="708"/>
      <c r="C20" s="700"/>
      <c r="D20" s="51" t="s">
        <v>56</v>
      </c>
      <c r="E20" s="2"/>
      <c r="F20" s="3"/>
      <c r="G20" s="4"/>
      <c r="H20" s="3"/>
      <c r="I20" s="4"/>
      <c r="J20" s="5"/>
      <c r="K20" s="6"/>
      <c r="L20" s="3"/>
      <c r="M20" s="4"/>
      <c r="N20" s="5"/>
      <c r="O20" s="4"/>
      <c r="P20" s="3"/>
      <c r="Q20" s="4"/>
      <c r="R20" s="5"/>
      <c r="S20" s="4">
        <v>0.1</v>
      </c>
      <c r="T20" s="3"/>
      <c r="U20" s="4"/>
      <c r="V20" s="3"/>
      <c r="W20" s="4"/>
      <c r="X20" s="5"/>
      <c r="Y20" s="6"/>
      <c r="Z20" s="3"/>
      <c r="AA20" s="4"/>
      <c r="AB20" s="5"/>
      <c r="AC20" s="702"/>
      <c r="AD20" s="554"/>
      <c r="AE20" s="478"/>
      <c r="AF20" s="697"/>
    </row>
    <row r="21" spans="2:32" x14ac:dyDescent="0.55000000000000004">
      <c r="B21" s="708"/>
      <c r="C21" s="700"/>
      <c r="D21" s="51" t="s">
        <v>47</v>
      </c>
      <c r="E21" s="2"/>
      <c r="F21" s="3"/>
      <c r="G21" s="4"/>
      <c r="H21" s="3"/>
      <c r="I21" s="4"/>
      <c r="J21" s="5"/>
      <c r="K21" s="6"/>
      <c r="L21" s="3"/>
      <c r="M21" s="4"/>
      <c r="N21" s="5"/>
      <c r="O21" s="4"/>
      <c r="P21" s="3"/>
      <c r="Q21" s="4"/>
      <c r="R21" s="5"/>
      <c r="S21" s="4">
        <v>0.60899999999999999</v>
      </c>
      <c r="T21" s="3"/>
      <c r="U21" s="4"/>
      <c r="V21" s="3"/>
      <c r="W21" s="4"/>
      <c r="X21" s="5"/>
      <c r="Y21" s="6"/>
      <c r="Z21" s="3"/>
      <c r="AA21" s="4"/>
      <c r="AB21" s="5"/>
      <c r="AC21" s="702"/>
      <c r="AD21" s="554"/>
      <c r="AE21" s="478"/>
      <c r="AF21" s="697"/>
    </row>
    <row r="22" spans="2:32" x14ac:dyDescent="0.55000000000000004">
      <c r="B22" s="708"/>
      <c r="C22" s="700"/>
      <c r="D22" s="1" t="s">
        <v>57</v>
      </c>
      <c r="E22" s="2"/>
      <c r="F22" s="3"/>
      <c r="G22" s="2"/>
      <c r="H22" s="3"/>
      <c r="I22" s="2"/>
      <c r="J22" s="5"/>
      <c r="K22" s="6"/>
      <c r="L22" s="3"/>
      <c r="M22" s="2">
        <v>0.1</v>
      </c>
      <c r="N22" s="5"/>
      <c r="O22" s="4"/>
      <c r="P22" s="3"/>
      <c r="Q22" s="2"/>
      <c r="R22" s="5"/>
      <c r="S22" s="2"/>
      <c r="T22" s="3"/>
      <c r="U22" s="2"/>
      <c r="V22" s="3"/>
      <c r="W22" s="2"/>
      <c r="X22" s="5"/>
      <c r="Y22" s="2"/>
      <c r="Z22" s="3"/>
      <c r="AA22" s="2"/>
      <c r="AB22" s="5"/>
      <c r="AC22" s="702"/>
      <c r="AD22" s="554"/>
      <c r="AE22" s="478"/>
      <c r="AF22" s="697"/>
    </row>
    <row r="23" spans="2:32" x14ac:dyDescent="0.55000000000000004">
      <c r="B23" s="708"/>
      <c r="C23" s="700"/>
      <c r="D23" s="1" t="s">
        <v>58</v>
      </c>
      <c r="E23" s="2"/>
      <c r="F23" s="3"/>
      <c r="G23" s="2"/>
      <c r="H23" s="3"/>
      <c r="I23" s="2"/>
      <c r="J23" s="5"/>
      <c r="K23" s="6"/>
      <c r="L23" s="3"/>
      <c r="M23" s="2">
        <v>0.1</v>
      </c>
      <c r="N23" s="5"/>
      <c r="O23" s="4"/>
      <c r="P23" s="3"/>
      <c r="Q23" s="2"/>
      <c r="R23" s="5"/>
      <c r="S23" s="2"/>
      <c r="T23" s="3"/>
      <c r="U23" s="2"/>
      <c r="V23" s="3"/>
      <c r="W23" s="2"/>
      <c r="X23" s="5"/>
      <c r="Y23" s="2"/>
      <c r="Z23" s="3"/>
      <c r="AA23" s="2"/>
      <c r="AB23" s="5"/>
      <c r="AC23" s="702"/>
      <c r="AD23" s="554"/>
      <c r="AE23" s="478"/>
      <c r="AF23" s="697"/>
    </row>
    <row r="24" spans="2:32" x14ac:dyDescent="0.55000000000000004">
      <c r="B24" s="708"/>
      <c r="C24" s="700"/>
      <c r="D24" s="1" t="s">
        <v>59</v>
      </c>
      <c r="E24" s="2"/>
      <c r="F24" s="3"/>
      <c r="G24" s="2"/>
      <c r="H24" s="3"/>
      <c r="I24" s="2"/>
      <c r="J24" s="5"/>
      <c r="K24" s="6"/>
      <c r="L24" s="3"/>
      <c r="M24" s="2">
        <v>0.5</v>
      </c>
      <c r="N24" s="5"/>
      <c r="O24" s="4"/>
      <c r="P24" s="3"/>
      <c r="Q24" s="2"/>
      <c r="R24" s="5"/>
      <c r="S24" s="2"/>
      <c r="T24" s="3"/>
      <c r="U24" s="2"/>
      <c r="V24" s="3"/>
      <c r="W24" s="2"/>
      <c r="X24" s="5"/>
      <c r="Y24" s="2"/>
      <c r="Z24" s="3"/>
      <c r="AA24" s="2"/>
      <c r="AB24" s="5"/>
      <c r="AC24" s="702"/>
      <c r="AD24" s="554"/>
      <c r="AE24" s="478"/>
      <c r="AF24" s="697"/>
    </row>
    <row r="25" spans="2:32" x14ac:dyDescent="0.55000000000000004">
      <c r="B25" s="708"/>
      <c r="C25" s="700"/>
      <c r="D25" s="1" t="s">
        <v>60</v>
      </c>
      <c r="E25" s="2"/>
      <c r="F25" s="3"/>
      <c r="G25" s="2"/>
      <c r="H25" s="3"/>
      <c r="I25" s="2"/>
      <c r="J25" s="5"/>
      <c r="K25" s="6"/>
      <c r="L25" s="3"/>
      <c r="M25" s="2"/>
      <c r="N25" s="5"/>
      <c r="O25" s="4">
        <v>0.5</v>
      </c>
      <c r="P25" s="3"/>
      <c r="Q25" s="2"/>
      <c r="R25" s="5"/>
      <c r="S25" s="2"/>
      <c r="T25" s="3"/>
      <c r="U25" s="2"/>
      <c r="V25" s="3"/>
      <c r="W25" s="2"/>
      <c r="X25" s="5"/>
      <c r="Y25" s="2"/>
      <c r="Z25" s="3"/>
      <c r="AA25" s="2"/>
      <c r="AB25" s="5"/>
      <c r="AC25" s="702"/>
      <c r="AD25" s="554"/>
      <c r="AE25" s="478"/>
      <c r="AF25" s="697"/>
    </row>
    <row r="26" spans="2:32" ht="14.7" thickBot="1" x14ac:dyDescent="0.6">
      <c r="B26" s="708"/>
      <c r="C26" s="700"/>
      <c r="D26" s="7" t="s">
        <v>61</v>
      </c>
      <c r="E26" s="8"/>
      <c r="F26" s="9"/>
      <c r="G26" s="8"/>
      <c r="H26" s="9"/>
      <c r="I26" s="8"/>
      <c r="J26" s="11"/>
      <c r="K26" s="12"/>
      <c r="L26" s="9"/>
      <c r="M26" s="8"/>
      <c r="N26" s="11"/>
      <c r="O26" s="10"/>
      <c r="P26" s="9"/>
      <c r="Q26" s="8"/>
      <c r="R26" s="11"/>
      <c r="S26" s="8"/>
      <c r="T26" s="9"/>
      <c r="U26" s="8">
        <v>9.4E-2</v>
      </c>
      <c r="V26" s="9">
        <v>0.19999999999999996</v>
      </c>
      <c r="W26" s="8"/>
      <c r="X26" s="11"/>
      <c r="Y26" s="8"/>
      <c r="Z26" s="9"/>
      <c r="AA26" s="8"/>
      <c r="AB26" s="11"/>
      <c r="AC26" s="702"/>
      <c r="AD26" s="554"/>
      <c r="AE26" s="478"/>
      <c r="AF26" s="697"/>
    </row>
    <row r="27" spans="2:32" ht="14.7" thickTop="1" x14ac:dyDescent="0.55000000000000004">
      <c r="B27" s="709"/>
      <c r="C27" s="699" t="s">
        <v>62</v>
      </c>
      <c r="D27" s="13" t="s">
        <v>63</v>
      </c>
      <c r="E27" s="14">
        <v>0.1</v>
      </c>
      <c r="F27" s="15"/>
      <c r="G27" s="14"/>
      <c r="H27" s="15"/>
      <c r="I27" s="14"/>
      <c r="J27" s="16"/>
      <c r="K27" s="373"/>
      <c r="L27" s="15"/>
      <c r="M27" s="14">
        <v>0.1</v>
      </c>
      <c r="N27" s="16"/>
      <c r="O27" s="258"/>
      <c r="P27" s="15"/>
      <c r="Q27" s="14"/>
      <c r="R27" s="16"/>
      <c r="S27" s="14"/>
      <c r="T27" s="15"/>
      <c r="U27" s="14"/>
      <c r="V27" s="15"/>
      <c r="W27" s="14"/>
      <c r="X27" s="16"/>
      <c r="Y27" s="14"/>
      <c r="Z27" s="15"/>
      <c r="AA27" s="14"/>
      <c r="AB27" s="16"/>
      <c r="AC27" s="701">
        <f>SUM(E27:E28,G27:G28,I27:I28,K27:K28,M27:M28,O27:O28,Q27:Q28,S27:S28,U27:U28,W27:W28,Y27:Y28,AA27:AA28)</f>
        <v>0.2</v>
      </c>
      <c r="AD27" s="534">
        <f>SUM(F27:F28,H27:H28,J27:J28,L27:L28,N27:N28,P27:P28,R27:R28,T27:T28,V27:V28,X27:X28,Z27:Z28,AB27:AB28)</f>
        <v>0.4</v>
      </c>
      <c r="AE27" s="478"/>
      <c r="AF27" s="697"/>
    </row>
    <row r="28" spans="2:32" ht="14.7" thickBot="1" x14ac:dyDescent="0.6">
      <c r="B28" s="710"/>
      <c r="C28" s="703"/>
      <c r="D28" s="52" t="s">
        <v>64</v>
      </c>
      <c r="E28" s="53"/>
      <c r="F28" s="54"/>
      <c r="G28" s="53"/>
      <c r="H28" s="54"/>
      <c r="I28" s="53"/>
      <c r="J28" s="55"/>
      <c r="K28" s="374"/>
      <c r="L28" s="54"/>
      <c r="M28" s="53"/>
      <c r="N28" s="55"/>
      <c r="O28" s="368"/>
      <c r="P28" s="54"/>
      <c r="Q28" s="53"/>
      <c r="R28" s="55"/>
      <c r="S28" s="53"/>
      <c r="T28" s="54">
        <v>0.4</v>
      </c>
      <c r="U28" s="53"/>
      <c r="V28" s="54"/>
      <c r="W28" s="53"/>
      <c r="X28" s="55"/>
      <c r="Y28" s="53"/>
      <c r="Z28" s="54"/>
      <c r="AA28" s="53"/>
      <c r="AB28" s="55"/>
      <c r="AC28" s="705"/>
      <c r="AD28" s="706"/>
      <c r="AE28" s="479"/>
      <c r="AF28" s="698"/>
    </row>
    <row r="29" spans="2:32" x14ac:dyDescent="0.55000000000000004">
      <c r="B29" s="714" t="s">
        <v>75</v>
      </c>
      <c r="C29" s="718" t="s">
        <v>12</v>
      </c>
      <c r="D29" s="57" t="s">
        <v>0</v>
      </c>
      <c r="E29" s="58">
        <v>0.94</v>
      </c>
      <c r="F29" s="59">
        <v>0.64500000000000002</v>
      </c>
      <c r="G29" s="60"/>
      <c r="H29" s="59"/>
      <c r="I29" s="60"/>
      <c r="J29" s="61"/>
      <c r="K29" s="62"/>
      <c r="L29" s="59"/>
      <c r="M29" s="60"/>
      <c r="N29" s="61"/>
      <c r="O29" s="60"/>
      <c r="P29" s="59"/>
      <c r="Q29" s="60"/>
      <c r="R29" s="61"/>
      <c r="S29" s="60"/>
      <c r="T29" s="59"/>
      <c r="U29" s="60"/>
      <c r="V29" s="59"/>
      <c r="W29" s="60"/>
      <c r="X29" s="61"/>
      <c r="Y29" s="62"/>
      <c r="Z29" s="59"/>
      <c r="AA29" s="60"/>
      <c r="AB29" s="63"/>
      <c r="AC29" s="721">
        <f>SUM(E29:E35,G29:G35,I29:I35,K29:K35,M29:M35,O29:O35,Q29:Q35,S29:S35,U29:U35,W29:W35,Y29:Y35,AA29:AA35)</f>
        <v>4.468</v>
      </c>
      <c r="AD29" s="724">
        <f>SUM(F29:F35,H29:H35,J29:J35,L29:L35,N29:N35,P29:P35,R29:R35,T29:T35,V29:V35,X29:X35,Z29:Z35,AB29:AB35)</f>
        <v>12.503808333333332</v>
      </c>
      <c r="AE29" s="722">
        <f>SUM(AC29:AC52)</f>
        <v>8.9373333333333331</v>
      </c>
      <c r="AF29" s="728">
        <f>SUM(AD29:AD52)</f>
        <v>13.003808333333332</v>
      </c>
    </row>
    <row r="30" spans="2:32" x14ac:dyDescent="0.55000000000000004">
      <c r="B30" s="715"/>
      <c r="C30" s="719"/>
      <c r="D30" s="64" t="s">
        <v>19</v>
      </c>
      <c r="E30" s="65"/>
      <c r="F30" s="66"/>
      <c r="G30" s="67"/>
      <c r="H30" s="66"/>
      <c r="I30" s="67"/>
      <c r="J30" s="68"/>
      <c r="K30" s="69"/>
      <c r="L30" s="66"/>
      <c r="M30" s="67">
        <v>1.73</v>
      </c>
      <c r="N30" s="68">
        <v>1.9995833333333333</v>
      </c>
      <c r="O30" s="67"/>
      <c r="P30" s="66"/>
      <c r="Q30" s="67"/>
      <c r="R30" s="68"/>
      <c r="S30" s="67"/>
      <c r="T30" s="66"/>
      <c r="U30" s="67"/>
      <c r="V30" s="66"/>
      <c r="W30" s="67"/>
      <c r="X30" s="68"/>
      <c r="Y30" s="69"/>
      <c r="Z30" s="66"/>
      <c r="AA30" s="67"/>
      <c r="AB30" s="70"/>
      <c r="AC30" s="722"/>
      <c r="AD30" s="725"/>
      <c r="AE30" s="722"/>
      <c r="AF30" s="728"/>
    </row>
    <row r="31" spans="2:32" x14ac:dyDescent="0.55000000000000004">
      <c r="B31" s="715"/>
      <c r="C31" s="719"/>
      <c r="D31" s="71" t="s">
        <v>66</v>
      </c>
      <c r="E31" s="65"/>
      <c r="F31" s="66"/>
      <c r="G31" s="67"/>
      <c r="H31" s="66"/>
      <c r="I31" s="67"/>
      <c r="J31" s="68"/>
      <c r="K31" s="69"/>
      <c r="L31" s="66"/>
      <c r="M31" s="67"/>
      <c r="N31" s="68"/>
      <c r="O31" s="67"/>
      <c r="P31" s="66">
        <v>1.1633333333333331</v>
      </c>
      <c r="Q31" s="67">
        <v>0.2</v>
      </c>
      <c r="R31" s="68">
        <v>1.1633333333333331</v>
      </c>
      <c r="S31" s="67"/>
      <c r="T31" s="66"/>
      <c r="U31" s="67"/>
      <c r="V31" s="66"/>
      <c r="W31" s="67"/>
      <c r="X31" s="68"/>
      <c r="Y31" s="69"/>
      <c r="Z31" s="66"/>
      <c r="AA31" s="67"/>
      <c r="AB31" s="70"/>
      <c r="AC31" s="722"/>
      <c r="AD31" s="725"/>
      <c r="AE31" s="722"/>
      <c r="AF31" s="728"/>
    </row>
    <row r="32" spans="2:32" x14ac:dyDescent="0.55000000000000004">
      <c r="B32" s="715"/>
      <c r="C32" s="719"/>
      <c r="D32" s="64" t="s">
        <v>54</v>
      </c>
      <c r="E32" s="65"/>
      <c r="F32" s="66"/>
      <c r="G32" s="67"/>
      <c r="H32" s="66"/>
      <c r="I32" s="67"/>
      <c r="J32" s="68"/>
      <c r="K32" s="69"/>
      <c r="L32" s="66"/>
      <c r="M32" s="67"/>
      <c r="N32" s="68"/>
      <c r="O32" s="67"/>
      <c r="P32" s="66"/>
      <c r="Q32" s="67">
        <v>0.04</v>
      </c>
      <c r="R32" s="68"/>
      <c r="S32" s="67"/>
      <c r="T32" s="66"/>
      <c r="U32" s="67"/>
      <c r="V32" s="66"/>
      <c r="W32" s="67"/>
      <c r="X32" s="68"/>
      <c r="Y32" s="69"/>
      <c r="Z32" s="66"/>
      <c r="AA32" s="67"/>
      <c r="AB32" s="70"/>
      <c r="AC32" s="722"/>
      <c r="AD32" s="725"/>
      <c r="AE32" s="722"/>
      <c r="AF32" s="728"/>
    </row>
    <row r="33" spans="2:32" x14ac:dyDescent="0.55000000000000004">
      <c r="B33" s="715"/>
      <c r="C33" s="719"/>
      <c r="D33" s="71" t="s">
        <v>67</v>
      </c>
      <c r="E33" s="65"/>
      <c r="F33" s="66"/>
      <c r="G33" s="67"/>
      <c r="H33" s="66"/>
      <c r="I33" s="67"/>
      <c r="J33" s="68"/>
      <c r="K33" s="69"/>
      <c r="L33" s="66"/>
      <c r="M33" s="67"/>
      <c r="N33" s="68"/>
      <c r="O33" s="67"/>
      <c r="P33" s="66"/>
      <c r="Q33" s="67"/>
      <c r="R33" s="68"/>
      <c r="S33" s="67"/>
      <c r="T33" s="66"/>
      <c r="U33" s="67"/>
      <c r="V33" s="66"/>
      <c r="W33" s="67">
        <v>0.13</v>
      </c>
      <c r="X33" s="68">
        <v>0.65562500000000001</v>
      </c>
      <c r="Y33" s="69"/>
      <c r="Z33" s="66"/>
      <c r="AA33" s="67"/>
      <c r="AB33" s="70"/>
      <c r="AC33" s="722"/>
      <c r="AD33" s="725"/>
      <c r="AE33" s="722"/>
      <c r="AF33" s="728"/>
    </row>
    <row r="34" spans="2:32" x14ac:dyDescent="0.55000000000000004">
      <c r="B34" s="715"/>
      <c r="C34" s="719"/>
      <c r="D34" s="64" t="s">
        <v>22</v>
      </c>
      <c r="E34" s="65"/>
      <c r="F34" s="66"/>
      <c r="G34" s="67"/>
      <c r="H34" s="66"/>
      <c r="I34" s="67"/>
      <c r="J34" s="68"/>
      <c r="K34" s="69"/>
      <c r="L34" s="66"/>
      <c r="M34" s="67"/>
      <c r="N34" s="68"/>
      <c r="O34" s="67"/>
      <c r="P34" s="66"/>
      <c r="Q34" s="67"/>
      <c r="R34" s="68"/>
      <c r="S34" s="67">
        <v>0.628</v>
      </c>
      <c r="T34" s="66">
        <v>2.7273333333333332</v>
      </c>
      <c r="U34" s="67"/>
      <c r="V34" s="66"/>
      <c r="W34" s="67"/>
      <c r="X34" s="68"/>
      <c r="Y34" s="69"/>
      <c r="Z34" s="66"/>
      <c r="AA34" s="67"/>
      <c r="AB34" s="70"/>
      <c r="AC34" s="722"/>
      <c r="AD34" s="725"/>
      <c r="AE34" s="722"/>
      <c r="AF34" s="728"/>
    </row>
    <row r="35" spans="2:32" ht="14.7" thickBot="1" x14ac:dyDescent="0.6">
      <c r="B35" s="715"/>
      <c r="C35" s="720"/>
      <c r="D35" s="72" t="s">
        <v>23</v>
      </c>
      <c r="E35" s="73"/>
      <c r="F35" s="74"/>
      <c r="G35" s="75"/>
      <c r="H35" s="74"/>
      <c r="I35" s="75"/>
      <c r="J35" s="76"/>
      <c r="K35" s="77"/>
      <c r="L35" s="74"/>
      <c r="M35" s="75"/>
      <c r="N35" s="76"/>
      <c r="O35" s="75"/>
      <c r="P35" s="74"/>
      <c r="Q35" s="75"/>
      <c r="R35" s="76"/>
      <c r="S35" s="75"/>
      <c r="T35" s="74"/>
      <c r="U35" s="75"/>
      <c r="V35" s="74"/>
      <c r="W35" s="75">
        <v>0.8</v>
      </c>
      <c r="X35" s="76">
        <v>4.1496000000000004</v>
      </c>
      <c r="Y35" s="77"/>
      <c r="Z35" s="74"/>
      <c r="AA35" s="75"/>
      <c r="AB35" s="78"/>
      <c r="AC35" s="723"/>
      <c r="AD35" s="726"/>
      <c r="AE35" s="722"/>
      <c r="AF35" s="728"/>
    </row>
    <row r="36" spans="2:32" ht="15" thickTop="1" thickBot="1" x14ac:dyDescent="0.6">
      <c r="B36" s="715"/>
      <c r="C36" s="79" t="s">
        <v>17</v>
      </c>
      <c r="D36" s="80" t="s">
        <v>69</v>
      </c>
      <c r="E36" s="81"/>
      <c r="F36" s="82"/>
      <c r="G36" s="83"/>
      <c r="H36" s="82"/>
      <c r="I36" s="83"/>
      <c r="J36" s="84"/>
      <c r="K36" s="85"/>
      <c r="L36" s="82"/>
      <c r="M36" s="83"/>
      <c r="N36" s="84"/>
      <c r="O36" s="83"/>
      <c r="P36" s="82"/>
      <c r="Q36" s="83"/>
      <c r="R36" s="84"/>
      <c r="S36" s="83"/>
      <c r="T36" s="82"/>
      <c r="U36" s="83"/>
      <c r="V36" s="82"/>
      <c r="W36" s="83"/>
      <c r="X36" s="84"/>
      <c r="Y36" s="85">
        <v>1.4893333333333334</v>
      </c>
      <c r="Z36" s="82"/>
      <c r="AA36" s="83"/>
      <c r="AB36" s="84"/>
      <c r="AC36" s="83">
        <f>SUM(E36,G36,I36,K36,M36,O36,Q36,S36,U36,W36,Y36,AA36)</f>
        <v>1.4893333333333334</v>
      </c>
      <c r="AD36" s="82">
        <f>SUM(F36,H36,J36,L36,N36,P36,R36,T36,V36,X36,Z36,AB36)</f>
        <v>0</v>
      </c>
      <c r="AE36" s="722"/>
      <c r="AF36" s="728"/>
    </row>
    <row r="37" spans="2:32" ht="14.7" thickTop="1" x14ac:dyDescent="0.55000000000000004">
      <c r="B37" s="715"/>
      <c r="C37" s="730" t="s">
        <v>15</v>
      </c>
      <c r="D37" s="86" t="s">
        <v>43</v>
      </c>
      <c r="E37" s="87">
        <v>0.2</v>
      </c>
      <c r="F37" s="88"/>
      <c r="G37" s="89"/>
      <c r="H37" s="88"/>
      <c r="I37" s="89"/>
      <c r="J37" s="90"/>
      <c r="K37" s="91"/>
      <c r="L37" s="88"/>
      <c r="M37" s="89"/>
      <c r="N37" s="90"/>
      <c r="O37" s="89"/>
      <c r="P37" s="88"/>
      <c r="Q37" s="89"/>
      <c r="R37" s="90"/>
      <c r="S37" s="89"/>
      <c r="T37" s="88"/>
      <c r="U37" s="89"/>
      <c r="V37" s="88"/>
      <c r="W37" s="89"/>
      <c r="X37" s="90"/>
      <c r="Y37" s="91"/>
      <c r="Z37" s="88"/>
      <c r="AA37" s="89"/>
      <c r="AB37" s="90"/>
      <c r="AC37" s="731">
        <f>SUM(E37:E50,G37:G50,I37:I50,K37:K50,M37:M50,O37:O50,Q37:Q50,S37:S50,U37:U50,W37:W50,Y37:Y50,AA37:AA50)</f>
        <v>2.78</v>
      </c>
      <c r="AD37" s="733">
        <f>SUM(F37:F50,H37:H50,J37:J50,L37:L50,N37:N50,P37:P50,R37:R50,T37:T50,V37:V50,X37:X50,Z37:Z50,AB37:AB50)</f>
        <v>0.5</v>
      </c>
      <c r="AE37" s="722"/>
      <c r="AF37" s="728"/>
    </row>
    <row r="38" spans="2:32" x14ac:dyDescent="0.55000000000000004">
      <c r="B38" s="715"/>
      <c r="C38" s="719"/>
      <c r="D38" s="92" t="s">
        <v>42</v>
      </c>
      <c r="E38" s="65"/>
      <c r="F38" s="66"/>
      <c r="G38" s="67"/>
      <c r="H38" s="66"/>
      <c r="I38" s="67"/>
      <c r="J38" s="68"/>
      <c r="K38" s="69"/>
      <c r="L38" s="66"/>
      <c r="M38" s="67">
        <v>0.6</v>
      </c>
      <c r="N38" s="68"/>
      <c r="O38" s="67"/>
      <c r="P38" s="66"/>
      <c r="Q38" s="67"/>
      <c r="R38" s="68"/>
      <c r="S38" s="67"/>
      <c r="T38" s="66"/>
      <c r="U38" s="67"/>
      <c r="V38" s="66"/>
      <c r="W38" s="67"/>
      <c r="X38" s="68"/>
      <c r="Y38" s="69"/>
      <c r="Z38" s="66"/>
      <c r="AA38" s="67"/>
      <c r="AB38" s="68"/>
      <c r="AC38" s="732"/>
      <c r="AD38" s="725"/>
      <c r="AE38" s="722"/>
      <c r="AF38" s="728"/>
    </row>
    <row r="39" spans="2:32" x14ac:dyDescent="0.55000000000000004">
      <c r="B39" s="715"/>
      <c r="C39" s="719"/>
      <c r="D39" s="92" t="s">
        <v>44</v>
      </c>
      <c r="E39" s="65">
        <v>0.05</v>
      </c>
      <c r="F39" s="66"/>
      <c r="G39" s="67"/>
      <c r="H39" s="66"/>
      <c r="I39" s="67"/>
      <c r="J39" s="68"/>
      <c r="K39" s="69"/>
      <c r="L39" s="66"/>
      <c r="M39" s="67"/>
      <c r="N39" s="68"/>
      <c r="O39" s="67"/>
      <c r="P39" s="66"/>
      <c r="Q39" s="67"/>
      <c r="R39" s="68"/>
      <c r="S39" s="67"/>
      <c r="T39" s="66"/>
      <c r="U39" s="67"/>
      <c r="V39" s="66"/>
      <c r="W39" s="67"/>
      <c r="X39" s="68"/>
      <c r="Y39" s="69"/>
      <c r="Z39" s="66"/>
      <c r="AA39" s="67"/>
      <c r="AB39" s="68"/>
      <c r="AC39" s="732"/>
      <c r="AD39" s="725"/>
      <c r="AE39" s="722"/>
      <c r="AF39" s="728"/>
    </row>
    <row r="40" spans="2:32" x14ac:dyDescent="0.55000000000000004">
      <c r="B40" s="715"/>
      <c r="C40" s="719"/>
      <c r="D40" s="93" t="s">
        <v>45</v>
      </c>
      <c r="E40" s="65">
        <v>0.06</v>
      </c>
      <c r="F40" s="66"/>
      <c r="G40" s="67"/>
      <c r="H40" s="66"/>
      <c r="I40" s="67"/>
      <c r="J40" s="68"/>
      <c r="K40" s="69"/>
      <c r="L40" s="66"/>
      <c r="M40" s="67"/>
      <c r="N40" s="68"/>
      <c r="O40" s="67"/>
      <c r="P40" s="66"/>
      <c r="Q40" s="67"/>
      <c r="R40" s="68"/>
      <c r="S40" s="67"/>
      <c r="T40" s="66"/>
      <c r="U40" s="67"/>
      <c r="V40" s="66"/>
      <c r="W40" s="67"/>
      <c r="X40" s="68"/>
      <c r="Y40" s="69"/>
      <c r="Z40" s="66"/>
      <c r="AA40" s="67"/>
      <c r="AB40" s="68"/>
      <c r="AC40" s="732"/>
      <c r="AD40" s="725"/>
      <c r="AE40" s="722"/>
      <c r="AF40" s="728"/>
    </row>
    <row r="41" spans="2:32" x14ac:dyDescent="0.55000000000000004">
      <c r="B41" s="715"/>
      <c r="C41" s="719"/>
      <c r="D41" s="94" t="s">
        <v>55</v>
      </c>
      <c r="E41" s="65">
        <v>0.03</v>
      </c>
      <c r="F41" s="66"/>
      <c r="G41" s="67"/>
      <c r="H41" s="66"/>
      <c r="I41" s="67"/>
      <c r="J41" s="68"/>
      <c r="K41" s="69"/>
      <c r="L41" s="66"/>
      <c r="M41" s="67">
        <v>0.03</v>
      </c>
      <c r="N41" s="68"/>
      <c r="O41" s="67"/>
      <c r="P41" s="66"/>
      <c r="Q41" s="67"/>
      <c r="R41" s="68"/>
      <c r="S41" s="67"/>
      <c r="T41" s="66"/>
      <c r="U41" s="67"/>
      <c r="V41" s="66"/>
      <c r="W41" s="67"/>
      <c r="X41" s="68"/>
      <c r="Y41" s="69"/>
      <c r="Z41" s="66"/>
      <c r="AA41" s="67"/>
      <c r="AB41" s="68"/>
      <c r="AC41" s="732"/>
      <c r="AD41" s="725"/>
      <c r="AE41" s="722"/>
      <c r="AF41" s="728"/>
    </row>
    <row r="42" spans="2:32" x14ac:dyDescent="0.55000000000000004">
      <c r="B42" s="715"/>
      <c r="C42" s="719"/>
      <c r="D42" s="94" t="s">
        <v>14</v>
      </c>
      <c r="E42" s="65">
        <v>0.15</v>
      </c>
      <c r="F42" s="66"/>
      <c r="G42" s="67"/>
      <c r="H42" s="66"/>
      <c r="I42" s="67"/>
      <c r="J42" s="68"/>
      <c r="K42" s="69"/>
      <c r="L42" s="66"/>
      <c r="M42" s="67"/>
      <c r="N42" s="68"/>
      <c r="O42" s="67"/>
      <c r="P42" s="66"/>
      <c r="Q42" s="67"/>
      <c r="R42" s="68"/>
      <c r="S42" s="67"/>
      <c r="T42" s="66"/>
      <c r="U42" s="67"/>
      <c r="V42" s="66"/>
      <c r="W42" s="67"/>
      <c r="X42" s="68"/>
      <c r="Y42" s="69"/>
      <c r="Z42" s="66"/>
      <c r="AA42" s="67"/>
      <c r="AB42" s="68"/>
      <c r="AC42" s="732"/>
      <c r="AD42" s="725"/>
      <c r="AE42" s="722"/>
      <c r="AF42" s="728"/>
    </row>
    <row r="43" spans="2:32" x14ac:dyDescent="0.55000000000000004">
      <c r="B43" s="715"/>
      <c r="C43" s="719"/>
      <c r="D43" s="95" t="s">
        <v>46</v>
      </c>
      <c r="E43" s="65"/>
      <c r="F43" s="66"/>
      <c r="G43" s="67"/>
      <c r="H43" s="66"/>
      <c r="I43" s="67"/>
      <c r="J43" s="68"/>
      <c r="K43" s="69"/>
      <c r="L43" s="66"/>
      <c r="M43" s="67"/>
      <c r="N43" s="68"/>
      <c r="O43" s="67"/>
      <c r="P43" s="66"/>
      <c r="Q43" s="67"/>
      <c r="R43" s="68"/>
      <c r="S43" s="67"/>
      <c r="T43" s="66"/>
      <c r="U43" s="67">
        <v>0.05</v>
      </c>
      <c r="V43" s="66">
        <v>0.30000000000000004</v>
      </c>
      <c r="W43" s="67"/>
      <c r="X43" s="68"/>
      <c r="Y43" s="69"/>
      <c r="Z43" s="66"/>
      <c r="AA43" s="67"/>
      <c r="AB43" s="68"/>
      <c r="AC43" s="732"/>
      <c r="AD43" s="725"/>
      <c r="AE43" s="722"/>
      <c r="AF43" s="728"/>
    </row>
    <row r="44" spans="2:32" x14ac:dyDescent="0.55000000000000004">
      <c r="B44" s="715"/>
      <c r="C44" s="719"/>
      <c r="D44" s="95" t="s">
        <v>56</v>
      </c>
      <c r="E44" s="65"/>
      <c r="F44" s="66"/>
      <c r="G44" s="67"/>
      <c r="H44" s="66"/>
      <c r="I44" s="67"/>
      <c r="J44" s="68"/>
      <c r="K44" s="69"/>
      <c r="L44" s="66"/>
      <c r="M44" s="67"/>
      <c r="N44" s="68"/>
      <c r="O44" s="67"/>
      <c r="P44" s="66"/>
      <c r="Q44" s="67"/>
      <c r="R44" s="68"/>
      <c r="S44" s="67">
        <v>0.1</v>
      </c>
      <c r="T44" s="66"/>
      <c r="U44" s="67"/>
      <c r="V44" s="66"/>
      <c r="W44" s="67"/>
      <c r="X44" s="68"/>
      <c r="Y44" s="69"/>
      <c r="Z44" s="66"/>
      <c r="AA44" s="67"/>
      <c r="AB44" s="68"/>
      <c r="AC44" s="732"/>
      <c r="AD44" s="725"/>
      <c r="AE44" s="722"/>
      <c r="AF44" s="728"/>
    </row>
    <row r="45" spans="2:32" x14ac:dyDescent="0.55000000000000004">
      <c r="B45" s="715"/>
      <c r="C45" s="719"/>
      <c r="D45" s="95" t="s">
        <v>47</v>
      </c>
      <c r="E45" s="65"/>
      <c r="F45" s="66"/>
      <c r="G45" s="67"/>
      <c r="H45" s="66"/>
      <c r="I45" s="67"/>
      <c r="J45" s="68"/>
      <c r="K45" s="69"/>
      <c r="L45" s="66"/>
      <c r="M45" s="67"/>
      <c r="N45" s="68"/>
      <c r="O45" s="67"/>
      <c r="P45" s="66"/>
      <c r="Q45" s="67"/>
      <c r="R45" s="68"/>
      <c r="S45" s="67">
        <v>0.61</v>
      </c>
      <c r="T45" s="66"/>
      <c r="U45" s="67"/>
      <c r="V45" s="66"/>
      <c r="W45" s="67"/>
      <c r="X45" s="68"/>
      <c r="Y45" s="69"/>
      <c r="Z45" s="66"/>
      <c r="AA45" s="67"/>
      <c r="AB45" s="68"/>
      <c r="AC45" s="732"/>
      <c r="AD45" s="725"/>
      <c r="AE45" s="722"/>
      <c r="AF45" s="728"/>
    </row>
    <row r="46" spans="2:32" x14ac:dyDescent="0.55000000000000004">
      <c r="B46" s="715"/>
      <c r="C46" s="719"/>
      <c r="D46" s="96" t="s">
        <v>70</v>
      </c>
      <c r="E46" s="65"/>
      <c r="F46" s="66"/>
      <c r="G46" s="65"/>
      <c r="H46" s="66"/>
      <c r="I46" s="65"/>
      <c r="J46" s="68"/>
      <c r="K46" s="69"/>
      <c r="L46" s="66"/>
      <c r="M46" s="65">
        <v>0.05</v>
      </c>
      <c r="N46" s="68"/>
      <c r="O46" s="67"/>
      <c r="P46" s="66"/>
      <c r="Q46" s="65"/>
      <c r="R46" s="68"/>
      <c r="S46" s="65"/>
      <c r="T46" s="66"/>
      <c r="U46" s="65"/>
      <c r="V46" s="66"/>
      <c r="W46" s="65"/>
      <c r="X46" s="68"/>
      <c r="Y46" s="65"/>
      <c r="Z46" s="66"/>
      <c r="AA46" s="65"/>
      <c r="AB46" s="68"/>
      <c r="AC46" s="732"/>
      <c r="AD46" s="725"/>
      <c r="AE46" s="722"/>
      <c r="AF46" s="728"/>
    </row>
    <row r="47" spans="2:32" x14ac:dyDescent="0.55000000000000004">
      <c r="B47" s="715"/>
      <c r="C47" s="719"/>
      <c r="D47" s="97" t="s">
        <v>58</v>
      </c>
      <c r="E47" s="65"/>
      <c r="F47" s="66"/>
      <c r="G47" s="65"/>
      <c r="H47" s="66"/>
      <c r="I47" s="65"/>
      <c r="J47" s="68"/>
      <c r="K47" s="69"/>
      <c r="L47" s="66"/>
      <c r="M47" s="65">
        <v>0.1</v>
      </c>
      <c r="N47" s="68"/>
      <c r="O47" s="67"/>
      <c r="P47" s="66"/>
      <c r="Q47" s="65"/>
      <c r="R47" s="68"/>
      <c r="S47" s="65"/>
      <c r="T47" s="66"/>
      <c r="U47" s="65"/>
      <c r="V47" s="66"/>
      <c r="W47" s="65"/>
      <c r="X47" s="68"/>
      <c r="Y47" s="65"/>
      <c r="Z47" s="66"/>
      <c r="AA47" s="65"/>
      <c r="AB47" s="68"/>
      <c r="AC47" s="732"/>
      <c r="AD47" s="725"/>
      <c r="AE47" s="722"/>
      <c r="AF47" s="728"/>
    </row>
    <row r="48" spans="2:32" x14ac:dyDescent="0.55000000000000004">
      <c r="B48" s="715"/>
      <c r="C48" s="719"/>
      <c r="D48" s="96" t="s">
        <v>71</v>
      </c>
      <c r="E48" s="65"/>
      <c r="F48" s="66"/>
      <c r="G48" s="65"/>
      <c r="H48" s="66"/>
      <c r="I48" s="65"/>
      <c r="J48" s="68"/>
      <c r="K48" s="69"/>
      <c r="L48" s="66"/>
      <c r="M48" s="65">
        <v>0.15</v>
      </c>
      <c r="N48" s="68"/>
      <c r="O48" s="67"/>
      <c r="P48" s="66"/>
      <c r="Q48" s="65"/>
      <c r="R48" s="68"/>
      <c r="S48" s="65"/>
      <c r="T48" s="66"/>
      <c r="U48" s="65"/>
      <c r="V48" s="66"/>
      <c r="W48" s="65"/>
      <c r="X48" s="68"/>
      <c r="Y48" s="65"/>
      <c r="Z48" s="66"/>
      <c r="AA48" s="65"/>
      <c r="AB48" s="68"/>
      <c r="AC48" s="732"/>
      <c r="AD48" s="725"/>
      <c r="AE48" s="722"/>
      <c r="AF48" s="728"/>
    </row>
    <row r="49" spans="2:32" x14ac:dyDescent="0.55000000000000004">
      <c r="B49" s="715"/>
      <c r="C49" s="719"/>
      <c r="D49" s="92" t="s">
        <v>60</v>
      </c>
      <c r="E49" s="65"/>
      <c r="F49" s="66"/>
      <c r="G49" s="65"/>
      <c r="H49" s="66"/>
      <c r="I49" s="65"/>
      <c r="J49" s="68"/>
      <c r="K49" s="69"/>
      <c r="L49" s="66"/>
      <c r="M49" s="65"/>
      <c r="N49" s="68"/>
      <c r="O49" s="67">
        <v>0.5</v>
      </c>
      <c r="P49" s="66"/>
      <c r="Q49" s="65"/>
      <c r="R49" s="68"/>
      <c r="S49" s="65"/>
      <c r="T49" s="66"/>
      <c r="U49" s="65"/>
      <c r="V49" s="66"/>
      <c r="W49" s="65"/>
      <c r="X49" s="68"/>
      <c r="Y49" s="65"/>
      <c r="Z49" s="66"/>
      <c r="AA49" s="65"/>
      <c r="AB49" s="68"/>
      <c r="AC49" s="732"/>
      <c r="AD49" s="725"/>
      <c r="AE49" s="722"/>
      <c r="AF49" s="728"/>
    </row>
    <row r="50" spans="2:32" ht="14.7" thickBot="1" x14ac:dyDescent="0.6">
      <c r="B50" s="715"/>
      <c r="C50" s="719"/>
      <c r="D50" s="98" t="s">
        <v>61</v>
      </c>
      <c r="E50" s="73"/>
      <c r="F50" s="74"/>
      <c r="G50" s="73"/>
      <c r="H50" s="74"/>
      <c r="I50" s="73"/>
      <c r="J50" s="76"/>
      <c r="K50" s="77"/>
      <c r="L50" s="74"/>
      <c r="M50" s="73"/>
      <c r="N50" s="76"/>
      <c r="O50" s="75"/>
      <c r="P50" s="74"/>
      <c r="Q50" s="73"/>
      <c r="R50" s="76"/>
      <c r="S50" s="73"/>
      <c r="T50" s="74"/>
      <c r="U50" s="73">
        <v>0.1</v>
      </c>
      <c r="V50" s="74">
        <v>0.19999999999999996</v>
      </c>
      <c r="W50" s="73"/>
      <c r="X50" s="76"/>
      <c r="Y50" s="73"/>
      <c r="Z50" s="74"/>
      <c r="AA50" s="73"/>
      <c r="AB50" s="76"/>
      <c r="AC50" s="732"/>
      <c r="AD50" s="725"/>
      <c r="AE50" s="722"/>
      <c r="AF50" s="728"/>
    </row>
    <row r="51" spans="2:32" ht="14.7" thickTop="1" x14ac:dyDescent="0.55000000000000004">
      <c r="B51" s="716"/>
      <c r="C51" s="730" t="s">
        <v>62</v>
      </c>
      <c r="D51" s="99" t="s">
        <v>63</v>
      </c>
      <c r="E51" s="100">
        <v>0.1</v>
      </c>
      <c r="F51" s="101"/>
      <c r="G51" s="100"/>
      <c r="H51" s="101"/>
      <c r="I51" s="100"/>
      <c r="J51" s="102"/>
      <c r="K51" s="375"/>
      <c r="L51" s="101"/>
      <c r="M51" s="100">
        <v>0.1</v>
      </c>
      <c r="N51" s="102"/>
      <c r="O51" s="369"/>
      <c r="P51" s="101"/>
      <c r="Q51" s="100"/>
      <c r="R51" s="102"/>
      <c r="S51" s="100"/>
      <c r="T51" s="101"/>
      <c r="U51" s="100"/>
      <c r="V51" s="101"/>
      <c r="W51" s="100"/>
      <c r="X51" s="102"/>
      <c r="Y51" s="100"/>
      <c r="Z51" s="101"/>
      <c r="AA51" s="100"/>
      <c r="AB51" s="102"/>
      <c r="AC51" s="731">
        <f>SUM(E51:E52,G51:G52,I51:I52,K51:K52,M51:M52,O51:O52,Q51:Q52,S51:S52,U51:U52,W51:W52,Y51:Y52,AA51:AA52)</f>
        <v>0.2</v>
      </c>
      <c r="AD51" s="733">
        <f>SUM(F51:F52,H51:H52,J51:J52,L51:L52,N51:N52,P51:P52,R51:R52,T51:T52,V51:V52,X51:X52,Z51:Z52,AB51:AB52)</f>
        <v>0</v>
      </c>
      <c r="AE51" s="722"/>
      <c r="AF51" s="728"/>
    </row>
    <row r="52" spans="2:32" ht="14.7" thickBot="1" x14ac:dyDescent="0.6">
      <c r="B52" s="717"/>
      <c r="C52" s="734"/>
      <c r="D52" s="103" t="s">
        <v>73</v>
      </c>
      <c r="E52" s="104"/>
      <c r="F52" s="105"/>
      <c r="G52" s="104"/>
      <c r="H52" s="105"/>
      <c r="I52" s="104"/>
      <c r="J52" s="106"/>
      <c r="K52" s="376"/>
      <c r="L52" s="105"/>
      <c r="M52" s="104"/>
      <c r="N52" s="106"/>
      <c r="O52" s="370"/>
      <c r="P52" s="105"/>
      <c r="Q52" s="104"/>
      <c r="R52" s="106"/>
      <c r="S52" s="104"/>
      <c r="T52" s="105"/>
      <c r="U52" s="104"/>
      <c r="V52" s="105"/>
      <c r="W52" s="104"/>
      <c r="X52" s="106"/>
      <c r="Y52" s="104"/>
      <c r="Z52" s="105"/>
      <c r="AA52" s="104"/>
      <c r="AB52" s="106"/>
      <c r="AC52" s="735"/>
      <c r="AD52" s="736"/>
      <c r="AE52" s="727"/>
      <c r="AF52" s="729"/>
    </row>
    <row r="53" spans="2:32" x14ac:dyDescent="0.55000000000000004">
      <c r="B53" s="685" t="s">
        <v>76</v>
      </c>
      <c r="C53" s="689" t="s">
        <v>12</v>
      </c>
      <c r="D53" s="107" t="s">
        <v>0</v>
      </c>
      <c r="E53" s="108">
        <v>0.94</v>
      </c>
      <c r="F53" s="109">
        <v>0.64500000000000002</v>
      </c>
      <c r="G53" s="110"/>
      <c r="H53" s="109"/>
      <c r="I53" s="110"/>
      <c r="J53" s="111"/>
      <c r="K53" s="112"/>
      <c r="L53" s="109"/>
      <c r="M53" s="110"/>
      <c r="N53" s="111"/>
      <c r="O53" s="110"/>
      <c r="P53" s="109"/>
      <c r="Q53" s="110"/>
      <c r="R53" s="111"/>
      <c r="S53" s="110"/>
      <c r="T53" s="109"/>
      <c r="U53" s="110"/>
      <c r="V53" s="109"/>
      <c r="W53" s="110"/>
      <c r="X53" s="111"/>
      <c r="Y53" s="112"/>
      <c r="Z53" s="109"/>
      <c r="AA53" s="110"/>
      <c r="AB53" s="113"/>
      <c r="AC53" s="691">
        <f>SUM(E53:E59,G53:G59,I53:I59,K53:K59,M53:M59,O53:O59,Q53:Q59,S53:S59,U53:U59,W53:W59,Y53:Y59,AA53:AA59)</f>
        <v>4.1100000000000003</v>
      </c>
      <c r="AD53" s="694">
        <f>SUM(F53:F59,H53:H59,J53:J59,L53:L59,N53:N59,P53:P59,R53:R59,T53:T59,V53:V59,X53:X59,Z53:Z59,AB53:AB59)</f>
        <v>12.503808333333332</v>
      </c>
      <c r="AE53" s="692">
        <f>SUM(AC53:AC76)</f>
        <v>7.910000000000001</v>
      </c>
      <c r="AF53" s="674">
        <f>SUM(AD53:AD76)</f>
        <v>13.003808333333332</v>
      </c>
    </row>
    <row r="54" spans="2:32" x14ac:dyDescent="0.55000000000000004">
      <c r="B54" s="686"/>
      <c r="C54" s="677"/>
      <c r="D54" s="114" t="s">
        <v>19</v>
      </c>
      <c r="E54" s="115"/>
      <c r="F54" s="116"/>
      <c r="G54" s="117"/>
      <c r="H54" s="116"/>
      <c r="I54" s="117"/>
      <c r="J54" s="118"/>
      <c r="K54" s="119"/>
      <c r="L54" s="116"/>
      <c r="M54" s="117">
        <v>1.73</v>
      </c>
      <c r="N54" s="118">
        <v>1.9995833333333333</v>
      </c>
      <c r="O54" s="117"/>
      <c r="P54" s="116"/>
      <c r="Q54" s="117"/>
      <c r="R54" s="118"/>
      <c r="S54" s="117"/>
      <c r="T54" s="116"/>
      <c r="U54" s="117"/>
      <c r="V54" s="116"/>
      <c r="W54" s="117"/>
      <c r="X54" s="118"/>
      <c r="Y54" s="119"/>
      <c r="Z54" s="116"/>
      <c r="AA54" s="117"/>
      <c r="AB54" s="120"/>
      <c r="AC54" s="692"/>
      <c r="AD54" s="681"/>
      <c r="AE54" s="692"/>
      <c r="AF54" s="674"/>
    </row>
    <row r="55" spans="2:32" x14ac:dyDescent="0.55000000000000004">
      <c r="B55" s="686"/>
      <c r="C55" s="677"/>
      <c r="D55" s="121" t="s">
        <v>66</v>
      </c>
      <c r="E55" s="115"/>
      <c r="F55" s="116"/>
      <c r="G55" s="117"/>
      <c r="H55" s="116"/>
      <c r="I55" s="117"/>
      <c r="J55" s="118"/>
      <c r="K55" s="119"/>
      <c r="L55" s="116"/>
      <c r="M55" s="117"/>
      <c r="N55" s="118"/>
      <c r="O55" s="117"/>
      <c r="P55" s="116">
        <v>1.1633333333333331</v>
      </c>
      <c r="Q55" s="117">
        <v>0.2</v>
      </c>
      <c r="R55" s="118">
        <v>1.1633333333333331</v>
      </c>
      <c r="S55" s="117"/>
      <c r="T55" s="116"/>
      <c r="U55" s="117"/>
      <c r="V55" s="116"/>
      <c r="W55" s="117"/>
      <c r="X55" s="118"/>
      <c r="Y55" s="119"/>
      <c r="Z55" s="116"/>
      <c r="AA55" s="117"/>
      <c r="AB55" s="120"/>
      <c r="AC55" s="692"/>
      <c r="AD55" s="681"/>
      <c r="AE55" s="692"/>
      <c r="AF55" s="674"/>
    </row>
    <row r="56" spans="2:32" x14ac:dyDescent="0.55000000000000004">
      <c r="B56" s="686"/>
      <c r="C56" s="677"/>
      <c r="D56" s="114" t="s">
        <v>54</v>
      </c>
      <c r="E56" s="115"/>
      <c r="F56" s="116"/>
      <c r="G56" s="117"/>
      <c r="H56" s="116"/>
      <c r="I56" s="117"/>
      <c r="J56" s="118"/>
      <c r="K56" s="119"/>
      <c r="L56" s="116"/>
      <c r="M56" s="117"/>
      <c r="N56" s="118"/>
      <c r="O56" s="117"/>
      <c r="P56" s="116"/>
      <c r="Q56" s="117">
        <v>0.04</v>
      </c>
      <c r="R56" s="118"/>
      <c r="S56" s="117"/>
      <c r="T56" s="116"/>
      <c r="U56" s="117"/>
      <c r="V56" s="116"/>
      <c r="W56" s="117"/>
      <c r="X56" s="118"/>
      <c r="Y56" s="119"/>
      <c r="Z56" s="116"/>
      <c r="AA56" s="117"/>
      <c r="AB56" s="120"/>
      <c r="AC56" s="692"/>
      <c r="AD56" s="681"/>
      <c r="AE56" s="692"/>
      <c r="AF56" s="674"/>
    </row>
    <row r="57" spans="2:32" x14ac:dyDescent="0.55000000000000004">
      <c r="B57" s="686"/>
      <c r="C57" s="677"/>
      <c r="D57" s="121" t="s">
        <v>67</v>
      </c>
      <c r="E57" s="115"/>
      <c r="F57" s="116"/>
      <c r="G57" s="117"/>
      <c r="H57" s="116"/>
      <c r="I57" s="117"/>
      <c r="J57" s="118"/>
      <c r="K57" s="119"/>
      <c r="L57" s="116"/>
      <c r="M57" s="117"/>
      <c r="N57" s="118"/>
      <c r="O57" s="117"/>
      <c r="P57" s="116"/>
      <c r="Q57" s="117"/>
      <c r="R57" s="118"/>
      <c r="S57" s="117"/>
      <c r="T57" s="116"/>
      <c r="U57" s="117"/>
      <c r="V57" s="116"/>
      <c r="W57" s="117">
        <v>0.13</v>
      </c>
      <c r="X57" s="118">
        <v>0.65562500000000001</v>
      </c>
      <c r="Y57" s="119"/>
      <c r="Z57" s="116"/>
      <c r="AA57" s="117"/>
      <c r="AB57" s="120"/>
      <c r="AC57" s="692"/>
      <c r="AD57" s="681"/>
      <c r="AE57" s="692"/>
      <c r="AF57" s="674"/>
    </row>
    <row r="58" spans="2:32" x14ac:dyDescent="0.55000000000000004">
      <c r="B58" s="686"/>
      <c r="C58" s="677"/>
      <c r="D58" s="121" t="s">
        <v>68</v>
      </c>
      <c r="E58" s="115"/>
      <c r="F58" s="116"/>
      <c r="G58" s="117"/>
      <c r="H58" s="116"/>
      <c r="I58" s="117"/>
      <c r="J58" s="118"/>
      <c r="K58" s="119"/>
      <c r="L58" s="116"/>
      <c r="M58" s="117"/>
      <c r="N58" s="118"/>
      <c r="O58" s="117"/>
      <c r="P58" s="116"/>
      <c r="Q58" s="117"/>
      <c r="R58" s="118"/>
      <c r="S58" s="117">
        <v>0.27</v>
      </c>
      <c r="T58" s="116">
        <v>2.7273333333333332</v>
      </c>
      <c r="U58" s="117"/>
      <c r="V58" s="116"/>
      <c r="W58" s="117"/>
      <c r="X58" s="118"/>
      <c r="Y58" s="119"/>
      <c r="Z58" s="116"/>
      <c r="AA58" s="117"/>
      <c r="AB58" s="120"/>
      <c r="AC58" s="692"/>
      <c r="AD58" s="681"/>
      <c r="AE58" s="692"/>
      <c r="AF58" s="674"/>
    </row>
    <row r="59" spans="2:32" ht="14.7" thickBot="1" x14ac:dyDescent="0.6">
      <c r="B59" s="686"/>
      <c r="C59" s="690"/>
      <c r="D59" s="122" t="s">
        <v>23</v>
      </c>
      <c r="E59" s="123"/>
      <c r="F59" s="124"/>
      <c r="G59" s="125"/>
      <c r="H59" s="124"/>
      <c r="I59" s="125"/>
      <c r="J59" s="126"/>
      <c r="K59" s="127"/>
      <c r="L59" s="124"/>
      <c r="M59" s="125"/>
      <c r="N59" s="126"/>
      <c r="O59" s="125"/>
      <c r="P59" s="124"/>
      <c r="Q59" s="125"/>
      <c r="R59" s="126"/>
      <c r="S59" s="125"/>
      <c r="T59" s="124"/>
      <c r="U59" s="125"/>
      <c r="V59" s="124"/>
      <c r="W59" s="125">
        <v>0.8</v>
      </c>
      <c r="X59" s="126">
        <v>4.1496000000000004</v>
      </c>
      <c r="Y59" s="127"/>
      <c r="Z59" s="124"/>
      <c r="AA59" s="125"/>
      <c r="AB59" s="128"/>
      <c r="AC59" s="693"/>
      <c r="AD59" s="695"/>
      <c r="AE59" s="692"/>
      <c r="AF59" s="674"/>
    </row>
    <row r="60" spans="2:32" ht="15" thickTop="1" thickBot="1" x14ac:dyDescent="0.6">
      <c r="B60" s="686"/>
      <c r="C60" s="129" t="s">
        <v>17</v>
      </c>
      <c r="D60" s="130" t="s">
        <v>69</v>
      </c>
      <c r="E60" s="131"/>
      <c r="F60" s="132"/>
      <c r="G60" s="133"/>
      <c r="H60" s="132"/>
      <c r="I60" s="133"/>
      <c r="J60" s="134"/>
      <c r="K60" s="135"/>
      <c r="L60" s="132"/>
      <c r="M60" s="133"/>
      <c r="N60" s="134"/>
      <c r="O60" s="133"/>
      <c r="P60" s="132"/>
      <c r="Q60" s="133"/>
      <c r="R60" s="134"/>
      <c r="S60" s="133"/>
      <c r="T60" s="132"/>
      <c r="U60" s="133"/>
      <c r="V60" s="132"/>
      <c r="W60" s="133"/>
      <c r="X60" s="134"/>
      <c r="Y60" s="135">
        <v>1.37</v>
      </c>
      <c r="Z60" s="132"/>
      <c r="AA60" s="133"/>
      <c r="AB60" s="134"/>
      <c r="AC60" s="133">
        <f>SUM(E60,G60,I60,K60,M60,O60,Q60,S60,U60,W60,Y60,AA60)</f>
        <v>1.37</v>
      </c>
      <c r="AD60" s="132">
        <f>SUM(F60,H60,J60,L60,N60,P60,R60,T60,V60,X60,Z60,AB60)</f>
        <v>0</v>
      </c>
      <c r="AE60" s="692"/>
      <c r="AF60" s="674"/>
    </row>
    <row r="61" spans="2:32" ht="14.7" thickTop="1" x14ac:dyDescent="0.55000000000000004">
      <c r="B61" s="686"/>
      <c r="C61" s="676" t="s">
        <v>15</v>
      </c>
      <c r="D61" s="136" t="s">
        <v>43</v>
      </c>
      <c r="E61" s="137">
        <v>0.2</v>
      </c>
      <c r="F61" s="138"/>
      <c r="G61" s="139"/>
      <c r="H61" s="138"/>
      <c r="I61" s="139"/>
      <c r="J61" s="140"/>
      <c r="K61" s="141"/>
      <c r="L61" s="138"/>
      <c r="M61" s="139"/>
      <c r="N61" s="140"/>
      <c r="O61" s="139"/>
      <c r="P61" s="138"/>
      <c r="Q61" s="139"/>
      <c r="R61" s="140"/>
      <c r="S61" s="139"/>
      <c r="T61" s="138"/>
      <c r="U61" s="139"/>
      <c r="V61" s="138"/>
      <c r="W61" s="139"/>
      <c r="X61" s="140"/>
      <c r="Y61" s="141"/>
      <c r="Z61" s="138"/>
      <c r="AA61" s="139"/>
      <c r="AB61" s="140"/>
      <c r="AC61" s="678">
        <f>SUM(E61:E74,G61:G74,I61:I74,K61:K74,M61:M74,O61:O74,Q61:Q74,S61:S74,U61:U74,W61:W74,Y61:Y74,AA61:AA74)</f>
        <v>2.23</v>
      </c>
      <c r="AD61" s="680">
        <f>SUM(F61:F74,H61:H74,J61:J74,L61:L74,N61:N74,P61:P74,R61:R74,T61:T74,V61:V74,X61:X74,Z61:Z74,AB61:AB74)</f>
        <v>0.5</v>
      </c>
      <c r="AE61" s="692"/>
      <c r="AF61" s="674"/>
    </row>
    <row r="62" spans="2:32" x14ac:dyDescent="0.55000000000000004">
      <c r="B62" s="686"/>
      <c r="C62" s="677"/>
      <c r="D62" s="142" t="s">
        <v>65</v>
      </c>
      <c r="E62" s="115"/>
      <c r="F62" s="116"/>
      <c r="G62" s="117"/>
      <c r="H62" s="116"/>
      <c r="I62" s="117"/>
      <c r="J62" s="118"/>
      <c r="K62" s="119"/>
      <c r="L62" s="116"/>
      <c r="M62" s="117">
        <v>0.3</v>
      </c>
      <c r="N62" s="118"/>
      <c r="O62" s="117"/>
      <c r="P62" s="116"/>
      <c r="Q62" s="117"/>
      <c r="R62" s="118"/>
      <c r="S62" s="117"/>
      <c r="T62" s="116"/>
      <c r="U62" s="117"/>
      <c r="V62" s="116"/>
      <c r="W62" s="117"/>
      <c r="X62" s="118"/>
      <c r="Y62" s="119"/>
      <c r="Z62" s="116"/>
      <c r="AA62" s="117"/>
      <c r="AB62" s="118"/>
      <c r="AC62" s="679"/>
      <c r="AD62" s="681"/>
      <c r="AE62" s="692"/>
      <c r="AF62" s="674"/>
    </row>
    <row r="63" spans="2:32" x14ac:dyDescent="0.55000000000000004">
      <c r="B63" s="686"/>
      <c r="C63" s="677"/>
      <c r="D63" s="143" t="s">
        <v>44</v>
      </c>
      <c r="E63" s="115">
        <v>0.05</v>
      </c>
      <c r="F63" s="116"/>
      <c r="G63" s="117"/>
      <c r="H63" s="116"/>
      <c r="I63" s="117"/>
      <c r="J63" s="118"/>
      <c r="K63" s="119"/>
      <c r="L63" s="116"/>
      <c r="M63" s="117"/>
      <c r="N63" s="118"/>
      <c r="O63" s="117"/>
      <c r="P63" s="116"/>
      <c r="Q63" s="117"/>
      <c r="R63" s="118"/>
      <c r="S63" s="117"/>
      <c r="T63" s="116"/>
      <c r="U63" s="117"/>
      <c r="V63" s="116"/>
      <c r="W63" s="117"/>
      <c r="X63" s="118"/>
      <c r="Y63" s="119"/>
      <c r="Z63" s="116"/>
      <c r="AA63" s="117"/>
      <c r="AB63" s="118"/>
      <c r="AC63" s="679"/>
      <c r="AD63" s="681"/>
      <c r="AE63" s="692"/>
      <c r="AF63" s="674"/>
    </row>
    <row r="64" spans="2:32" x14ac:dyDescent="0.55000000000000004">
      <c r="B64" s="686"/>
      <c r="C64" s="677"/>
      <c r="D64" s="144" t="s">
        <v>45</v>
      </c>
      <c r="E64" s="115">
        <v>0.06</v>
      </c>
      <c r="F64" s="116"/>
      <c r="G64" s="117"/>
      <c r="H64" s="116"/>
      <c r="I64" s="117"/>
      <c r="J64" s="118"/>
      <c r="K64" s="119"/>
      <c r="L64" s="116"/>
      <c r="M64" s="117"/>
      <c r="N64" s="118"/>
      <c r="O64" s="117"/>
      <c r="P64" s="116"/>
      <c r="Q64" s="117"/>
      <c r="R64" s="118"/>
      <c r="S64" s="117"/>
      <c r="T64" s="116"/>
      <c r="U64" s="117"/>
      <c r="V64" s="116"/>
      <c r="W64" s="117"/>
      <c r="X64" s="118"/>
      <c r="Y64" s="119"/>
      <c r="Z64" s="116"/>
      <c r="AA64" s="117"/>
      <c r="AB64" s="118"/>
      <c r="AC64" s="679"/>
      <c r="AD64" s="681"/>
      <c r="AE64" s="692"/>
      <c r="AF64" s="674"/>
    </row>
    <row r="65" spans="2:32" x14ac:dyDescent="0.55000000000000004">
      <c r="B65" s="686"/>
      <c r="C65" s="677"/>
      <c r="D65" s="145" t="s">
        <v>55</v>
      </c>
      <c r="E65" s="115">
        <v>0.03</v>
      </c>
      <c r="F65" s="116"/>
      <c r="G65" s="117"/>
      <c r="H65" s="116"/>
      <c r="I65" s="117"/>
      <c r="J65" s="118"/>
      <c r="K65" s="119"/>
      <c r="L65" s="116"/>
      <c r="M65" s="117">
        <v>0.03</v>
      </c>
      <c r="N65" s="118"/>
      <c r="O65" s="117"/>
      <c r="P65" s="116"/>
      <c r="Q65" s="117"/>
      <c r="R65" s="118"/>
      <c r="S65" s="117"/>
      <c r="T65" s="116"/>
      <c r="U65" s="117"/>
      <c r="V65" s="116"/>
      <c r="W65" s="117"/>
      <c r="X65" s="118"/>
      <c r="Y65" s="119"/>
      <c r="Z65" s="116"/>
      <c r="AA65" s="117"/>
      <c r="AB65" s="118"/>
      <c r="AC65" s="679"/>
      <c r="AD65" s="681"/>
      <c r="AE65" s="692"/>
      <c r="AF65" s="674"/>
    </row>
    <row r="66" spans="2:32" x14ac:dyDescent="0.55000000000000004">
      <c r="B66" s="686"/>
      <c r="C66" s="677"/>
      <c r="D66" s="145" t="s">
        <v>14</v>
      </c>
      <c r="E66" s="115">
        <v>0.15</v>
      </c>
      <c r="F66" s="116"/>
      <c r="G66" s="117"/>
      <c r="H66" s="116"/>
      <c r="I66" s="117"/>
      <c r="J66" s="118"/>
      <c r="K66" s="119"/>
      <c r="L66" s="116"/>
      <c r="M66" s="117"/>
      <c r="N66" s="118"/>
      <c r="O66" s="117"/>
      <c r="P66" s="116"/>
      <c r="Q66" s="117"/>
      <c r="R66" s="118"/>
      <c r="S66" s="117"/>
      <c r="T66" s="116"/>
      <c r="U66" s="117"/>
      <c r="V66" s="116"/>
      <c r="W66" s="117"/>
      <c r="X66" s="118"/>
      <c r="Y66" s="119"/>
      <c r="Z66" s="116"/>
      <c r="AA66" s="117"/>
      <c r="AB66" s="118"/>
      <c r="AC66" s="679"/>
      <c r="AD66" s="681"/>
      <c r="AE66" s="692"/>
      <c r="AF66" s="674"/>
    </row>
    <row r="67" spans="2:32" x14ac:dyDescent="0.55000000000000004">
      <c r="B67" s="686"/>
      <c r="C67" s="677"/>
      <c r="D67" s="146" t="s">
        <v>46</v>
      </c>
      <c r="E67" s="115"/>
      <c r="F67" s="116"/>
      <c r="G67" s="117"/>
      <c r="H67" s="116"/>
      <c r="I67" s="117"/>
      <c r="J67" s="118"/>
      <c r="K67" s="119"/>
      <c r="L67" s="116"/>
      <c r="M67" s="117"/>
      <c r="N67" s="118"/>
      <c r="O67" s="117"/>
      <c r="P67" s="116"/>
      <c r="Q67" s="117"/>
      <c r="R67" s="118"/>
      <c r="S67" s="117"/>
      <c r="T67" s="116"/>
      <c r="U67" s="117">
        <v>0.05</v>
      </c>
      <c r="V67" s="116">
        <v>0.30000000000000004</v>
      </c>
      <c r="W67" s="117"/>
      <c r="X67" s="118"/>
      <c r="Y67" s="119"/>
      <c r="Z67" s="116"/>
      <c r="AA67" s="117"/>
      <c r="AB67" s="118"/>
      <c r="AC67" s="679"/>
      <c r="AD67" s="681"/>
      <c r="AE67" s="692"/>
      <c r="AF67" s="674"/>
    </row>
    <row r="68" spans="2:32" x14ac:dyDescent="0.55000000000000004">
      <c r="B68" s="686"/>
      <c r="C68" s="677"/>
      <c r="D68" s="146" t="s">
        <v>56</v>
      </c>
      <c r="E68" s="115"/>
      <c r="F68" s="116"/>
      <c r="G68" s="117"/>
      <c r="H68" s="116"/>
      <c r="I68" s="117"/>
      <c r="J68" s="118"/>
      <c r="K68" s="119"/>
      <c r="L68" s="116"/>
      <c r="M68" s="117"/>
      <c r="N68" s="118"/>
      <c r="O68" s="117"/>
      <c r="P68" s="116"/>
      <c r="Q68" s="117"/>
      <c r="R68" s="118"/>
      <c r="S68" s="117">
        <v>0.1</v>
      </c>
      <c r="T68" s="116"/>
      <c r="U68" s="117"/>
      <c r="V68" s="116"/>
      <c r="W68" s="117"/>
      <c r="X68" s="118"/>
      <c r="Y68" s="119"/>
      <c r="Z68" s="116"/>
      <c r="AA68" s="117"/>
      <c r="AB68" s="118"/>
      <c r="AC68" s="679"/>
      <c r="AD68" s="681"/>
      <c r="AE68" s="692"/>
      <c r="AF68" s="674"/>
    </row>
    <row r="69" spans="2:32" x14ac:dyDescent="0.55000000000000004">
      <c r="B69" s="686"/>
      <c r="C69" s="677"/>
      <c r="D69" s="146" t="s">
        <v>47</v>
      </c>
      <c r="E69" s="115"/>
      <c r="F69" s="116"/>
      <c r="G69" s="117"/>
      <c r="H69" s="116"/>
      <c r="I69" s="117"/>
      <c r="J69" s="118"/>
      <c r="K69" s="119"/>
      <c r="L69" s="116"/>
      <c r="M69" s="117"/>
      <c r="N69" s="118"/>
      <c r="O69" s="117"/>
      <c r="P69" s="116"/>
      <c r="Q69" s="117"/>
      <c r="R69" s="118"/>
      <c r="S69" s="117">
        <v>0.61</v>
      </c>
      <c r="T69" s="116"/>
      <c r="U69" s="117"/>
      <c r="V69" s="116"/>
      <c r="W69" s="117"/>
      <c r="X69" s="118"/>
      <c r="Y69" s="119"/>
      <c r="Z69" s="116"/>
      <c r="AA69" s="117"/>
      <c r="AB69" s="118"/>
      <c r="AC69" s="679"/>
      <c r="AD69" s="681"/>
      <c r="AE69" s="692"/>
      <c r="AF69" s="674"/>
    </row>
    <row r="70" spans="2:32" x14ac:dyDescent="0.55000000000000004">
      <c r="B70" s="686"/>
      <c r="C70" s="677"/>
      <c r="D70" s="142" t="s">
        <v>70</v>
      </c>
      <c r="E70" s="115"/>
      <c r="F70" s="116"/>
      <c r="G70" s="115"/>
      <c r="H70" s="116"/>
      <c r="I70" s="115"/>
      <c r="J70" s="118"/>
      <c r="K70" s="119"/>
      <c r="L70" s="116"/>
      <c r="M70" s="115">
        <v>0.05</v>
      </c>
      <c r="N70" s="118"/>
      <c r="O70" s="117"/>
      <c r="P70" s="116"/>
      <c r="Q70" s="115"/>
      <c r="R70" s="118"/>
      <c r="S70" s="115"/>
      <c r="T70" s="116"/>
      <c r="U70" s="115"/>
      <c r="V70" s="116"/>
      <c r="W70" s="115"/>
      <c r="X70" s="118"/>
      <c r="Y70" s="115"/>
      <c r="Z70" s="116"/>
      <c r="AA70" s="115"/>
      <c r="AB70" s="118"/>
      <c r="AC70" s="679"/>
      <c r="AD70" s="681"/>
      <c r="AE70" s="692"/>
      <c r="AF70" s="674"/>
    </row>
    <row r="71" spans="2:32" x14ac:dyDescent="0.55000000000000004">
      <c r="B71" s="686"/>
      <c r="C71" s="677"/>
      <c r="D71" s="147" t="s">
        <v>58</v>
      </c>
      <c r="E71" s="115"/>
      <c r="F71" s="116"/>
      <c r="G71" s="115"/>
      <c r="H71" s="116"/>
      <c r="I71" s="115"/>
      <c r="J71" s="118"/>
      <c r="K71" s="119"/>
      <c r="L71" s="116"/>
      <c r="M71" s="115">
        <v>0.1</v>
      </c>
      <c r="N71" s="118"/>
      <c r="O71" s="117"/>
      <c r="P71" s="116"/>
      <c r="Q71" s="115"/>
      <c r="R71" s="118"/>
      <c r="S71" s="115"/>
      <c r="T71" s="116"/>
      <c r="U71" s="115"/>
      <c r="V71" s="116"/>
      <c r="W71" s="115"/>
      <c r="X71" s="118"/>
      <c r="Y71" s="115"/>
      <c r="Z71" s="116"/>
      <c r="AA71" s="115"/>
      <c r="AB71" s="118"/>
      <c r="AC71" s="679"/>
      <c r="AD71" s="681"/>
      <c r="AE71" s="692"/>
      <c r="AF71" s="674"/>
    </row>
    <row r="72" spans="2:32" x14ac:dyDescent="0.55000000000000004">
      <c r="B72" s="686"/>
      <c r="C72" s="677"/>
      <c r="D72" s="142" t="s">
        <v>71</v>
      </c>
      <c r="E72" s="115"/>
      <c r="F72" s="116"/>
      <c r="G72" s="115"/>
      <c r="H72" s="116"/>
      <c r="I72" s="115"/>
      <c r="J72" s="118"/>
      <c r="K72" s="119"/>
      <c r="L72" s="116"/>
      <c r="M72" s="115">
        <v>0.15</v>
      </c>
      <c r="N72" s="118"/>
      <c r="O72" s="117"/>
      <c r="P72" s="116"/>
      <c r="Q72" s="115"/>
      <c r="R72" s="118"/>
      <c r="S72" s="115"/>
      <c r="T72" s="116"/>
      <c r="U72" s="115"/>
      <c r="V72" s="116"/>
      <c r="W72" s="115"/>
      <c r="X72" s="118"/>
      <c r="Y72" s="115"/>
      <c r="Z72" s="116"/>
      <c r="AA72" s="115"/>
      <c r="AB72" s="118"/>
      <c r="AC72" s="679"/>
      <c r="AD72" s="681"/>
      <c r="AE72" s="692"/>
      <c r="AF72" s="674"/>
    </row>
    <row r="73" spans="2:32" x14ac:dyDescent="0.55000000000000004">
      <c r="B73" s="686"/>
      <c r="C73" s="677"/>
      <c r="D73" s="142" t="s">
        <v>72</v>
      </c>
      <c r="E73" s="115"/>
      <c r="F73" s="116"/>
      <c r="G73" s="115"/>
      <c r="H73" s="116"/>
      <c r="I73" s="115"/>
      <c r="J73" s="118"/>
      <c r="K73" s="119"/>
      <c r="L73" s="116"/>
      <c r="M73" s="115"/>
      <c r="N73" s="118"/>
      <c r="O73" s="117">
        <v>0.25</v>
      </c>
      <c r="P73" s="116"/>
      <c r="Q73" s="115"/>
      <c r="R73" s="118"/>
      <c r="S73" s="115"/>
      <c r="T73" s="116"/>
      <c r="U73" s="115"/>
      <c r="V73" s="116"/>
      <c r="W73" s="115"/>
      <c r="X73" s="118"/>
      <c r="Y73" s="115"/>
      <c r="Z73" s="116"/>
      <c r="AA73" s="115"/>
      <c r="AB73" s="118"/>
      <c r="AC73" s="679"/>
      <c r="AD73" s="681"/>
      <c r="AE73" s="692"/>
      <c r="AF73" s="674"/>
    </row>
    <row r="74" spans="2:32" ht="14.7" thickBot="1" x14ac:dyDescent="0.6">
      <c r="B74" s="686"/>
      <c r="C74" s="677"/>
      <c r="D74" s="148" t="s">
        <v>61</v>
      </c>
      <c r="E74" s="123"/>
      <c r="F74" s="124"/>
      <c r="G74" s="123"/>
      <c r="H74" s="124"/>
      <c r="I74" s="123"/>
      <c r="J74" s="126"/>
      <c r="K74" s="127"/>
      <c r="L74" s="124"/>
      <c r="M74" s="123"/>
      <c r="N74" s="126"/>
      <c r="O74" s="125"/>
      <c r="P74" s="124"/>
      <c r="Q74" s="123"/>
      <c r="R74" s="126"/>
      <c r="S74" s="123"/>
      <c r="T74" s="124"/>
      <c r="U74" s="123">
        <v>0.1</v>
      </c>
      <c r="V74" s="124">
        <v>0.19999999999999996</v>
      </c>
      <c r="W74" s="123"/>
      <c r="X74" s="126"/>
      <c r="Y74" s="123"/>
      <c r="Z74" s="124"/>
      <c r="AA74" s="123"/>
      <c r="AB74" s="126"/>
      <c r="AC74" s="679"/>
      <c r="AD74" s="681"/>
      <c r="AE74" s="692"/>
      <c r="AF74" s="674"/>
    </row>
    <row r="75" spans="2:32" ht="14.7" thickTop="1" x14ac:dyDescent="0.55000000000000004">
      <c r="B75" s="687"/>
      <c r="C75" s="676" t="s">
        <v>62</v>
      </c>
      <c r="D75" s="149" t="s">
        <v>63</v>
      </c>
      <c r="E75" s="150">
        <v>0.1</v>
      </c>
      <c r="F75" s="151"/>
      <c r="G75" s="150"/>
      <c r="H75" s="151"/>
      <c r="I75" s="150"/>
      <c r="J75" s="152"/>
      <c r="K75" s="377"/>
      <c r="L75" s="151"/>
      <c r="M75" s="150">
        <v>0.1</v>
      </c>
      <c r="N75" s="152"/>
      <c r="O75" s="371"/>
      <c r="P75" s="151"/>
      <c r="Q75" s="150"/>
      <c r="R75" s="152"/>
      <c r="S75" s="150"/>
      <c r="T75" s="151"/>
      <c r="U75" s="150"/>
      <c r="V75" s="151"/>
      <c r="W75" s="150"/>
      <c r="X75" s="152"/>
      <c r="Y75" s="150"/>
      <c r="Z75" s="151"/>
      <c r="AA75" s="150"/>
      <c r="AB75" s="152"/>
      <c r="AC75" s="678">
        <f>SUM(E75:E76,G75:G76,I75:I76,K75:K76,M75:M76,O75:O76,Q75:Q76,S75:S76,U75:U76,W75:W76,Y75:Y76,AA75:AA76)</f>
        <v>0.2</v>
      </c>
      <c r="AD75" s="680">
        <f>SUM(F75:F76,H75:H76,J75:J76,L75:L76,N75:N76,P75:P76,R75:R76,T75:T76,V75:V76,X75:X76,Z75:Z76,AB75:AB76)</f>
        <v>0</v>
      </c>
      <c r="AE75" s="692"/>
      <c r="AF75" s="674"/>
    </row>
    <row r="76" spans="2:32" ht="14.7" thickBot="1" x14ac:dyDescent="0.6">
      <c r="B76" s="688"/>
      <c r="C76" s="682"/>
      <c r="D76" s="153" t="s">
        <v>73</v>
      </c>
      <c r="E76" s="154"/>
      <c r="F76" s="155"/>
      <c r="G76" s="154"/>
      <c r="H76" s="155"/>
      <c r="I76" s="154"/>
      <c r="J76" s="156"/>
      <c r="K76" s="378"/>
      <c r="L76" s="155"/>
      <c r="M76" s="154"/>
      <c r="N76" s="156"/>
      <c r="O76" s="372"/>
      <c r="P76" s="155"/>
      <c r="Q76" s="154"/>
      <c r="R76" s="156"/>
      <c r="S76" s="154"/>
      <c r="T76" s="155"/>
      <c r="U76" s="154"/>
      <c r="V76" s="155"/>
      <c r="W76" s="154"/>
      <c r="X76" s="156"/>
      <c r="Y76" s="154"/>
      <c r="Z76" s="155"/>
      <c r="AA76" s="154"/>
      <c r="AB76" s="156"/>
      <c r="AC76" s="683"/>
      <c r="AD76" s="684"/>
      <c r="AE76" s="696"/>
      <c r="AF76" s="675"/>
    </row>
  </sheetData>
  <mergeCells count="69">
    <mergeCell ref="AF29:AF52"/>
    <mergeCell ref="C37:C50"/>
    <mergeCell ref="AC37:AC50"/>
    <mergeCell ref="AD37:AD50"/>
    <mergeCell ref="C51:C52"/>
    <mergeCell ref="AC51:AC52"/>
    <mergeCell ref="AD51:AD52"/>
    <mergeCell ref="B29:B52"/>
    <mergeCell ref="C29:C35"/>
    <mergeCell ref="AC29:AC35"/>
    <mergeCell ref="AD29:AD35"/>
    <mergeCell ref="AE29:AE52"/>
    <mergeCell ref="S2:X2"/>
    <mergeCell ref="Y2:AB2"/>
    <mergeCell ref="Z3:Z4"/>
    <mergeCell ref="AC2:AC4"/>
    <mergeCell ref="L3:L4"/>
    <mergeCell ref="M3:M4"/>
    <mergeCell ref="N3:N4"/>
    <mergeCell ref="S3:S4"/>
    <mergeCell ref="O3:O4"/>
    <mergeCell ref="P3:P4"/>
    <mergeCell ref="Q3:Q4"/>
    <mergeCell ref="R3:R4"/>
    <mergeCell ref="W3:W4"/>
    <mergeCell ref="X3:X4"/>
    <mergeCell ref="Y3:Y4"/>
    <mergeCell ref="T3:T4"/>
    <mergeCell ref="E2:J2"/>
    <mergeCell ref="K2:N2"/>
    <mergeCell ref="O2:R2"/>
    <mergeCell ref="E3:E4"/>
    <mergeCell ref="F3:F4"/>
    <mergeCell ref="G3:G4"/>
    <mergeCell ref="H3:H4"/>
    <mergeCell ref="I3:I4"/>
    <mergeCell ref="AD2:AD4"/>
    <mergeCell ref="AA3:AA4"/>
    <mergeCell ref="AB3:AB4"/>
    <mergeCell ref="AE2:AE4"/>
    <mergeCell ref="AF2:AF4"/>
    <mergeCell ref="U3:U4"/>
    <mergeCell ref="V3:V4"/>
    <mergeCell ref="B5:B28"/>
    <mergeCell ref="C5:C11"/>
    <mergeCell ref="J3:J4"/>
    <mergeCell ref="K3:K4"/>
    <mergeCell ref="AF5:AF28"/>
    <mergeCell ref="C13:C26"/>
    <mergeCell ref="AC13:AC26"/>
    <mergeCell ref="AD13:AD26"/>
    <mergeCell ref="C27:C28"/>
    <mergeCell ref="AC5:AC11"/>
    <mergeCell ref="AD5:AD11"/>
    <mergeCell ref="AE5:AE28"/>
    <mergeCell ref="AC27:AC28"/>
    <mergeCell ref="AD27:AD28"/>
    <mergeCell ref="B53:B76"/>
    <mergeCell ref="C53:C59"/>
    <mergeCell ref="AC53:AC59"/>
    <mergeCell ref="AD53:AD59"/>
    <mergeCell ref="AE53:AE76"/>
    <mergeCell ref="AF53:AF76"/>
    <mergeCell ref="C61:C74"/>
    <mergeCell ref="AC61:AC74"/>
    <mergeCell ref="AD61:AD74"/>
    <mergeCell ref="C75:C76"/>
    <mergeCell ref="AC75:AC76"/>
    <mergeCell ref="AD75:AD76"/>
  </mergeCells>
  <pageMargins left="0.70866141732283472" right="0.70866141732283472" top="0.74803149606299213" bottom="0.74803149606299213" header="0.31496062992125984" footer="0.31496062992125984"/>
  <pageSetup paperSize="8" scale="4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1C94E-9D8A-46EC-91BC-EE7170942FB3}">
  <sheetPr>
    <pageSetUpPr fitToPage="1"/>
  </sheetPr>
  <dimension ref="B3:AF7"/>
  <sheetViews>
    <sheetView zoomScale="70" zoomScaleNormal="70" workbookViewId="0">
      <selection activeCell="N58" sqref="N58"/>
    </sheetView>
  </sheetViews>
  <sheetFormatPr defaultColWidth="8.83984375" defaultRowHeight="14.4" x14ac:dyDescent="0.55000000000000004"/>
  <cols>
    <col min="2" max="2" width="8.83984375" customWidth="1"/>
    <col min="3" max="3" width="22" customWidth="1"/>
    <col min="4" max="4" width="35.15625" bestFit="1" customWidth="1"/>
    <col min="5" max="10" width="10.15625" customWidth="1"/>
    <col min="11" max="14" width="11.83984375" customWidth="1"/>
    <col min="15" max="18" width="12.83984375" customWidth="1"/>
    <col min="19" max="24" width="11.68359375" customWidth="1"/>
    <col min="25" max="28" width="11" customWidth="1"/>
    <col min="29" max="30" width="9.83984375" customWidth="1"/>
    <col min="31" max="31" width="11.15625" customWidth="1"/>
    <col min="32" max="32" width="12.68359375" customWidth="1"/>
  </cols>
  <sheetData>
    <row r="3" spans="2:32" ht="30.25" customHeight="1" x14ac:dyDescent="0.55000000000000004">
      <c r="E3" s="641" t="s">
        <v>1</v>
      </c>
      <c r="F3" s="642"/>
      <c r="G3" s="642"/>
      <c r="H3" s="642"/>
      <c r="I3" s="642"/>
      <c r="J3" s="643"/>
      <c r="K3" s="644" t="s">
        <v>2</v>
      </c>
      <c r="L3" s="645"/>
      <c r="M3" s="645"/>
      <c r="N3" s="646"/>
      <c r="O3" s="650" t="s">
        <v>3</v>
      </c>
      <c r="P3" s="650"/>
      <c r="Q3" s="650"/>
      <c r="R3" s="651"/>
      <c r="S3" s="652" t="s">
        <v>4</v>
      </c>
      <c r="T3" s="652"/>
      <c r="U3" s="652"/>
      <c r="V3" s="652"/>
      <c r="W3" s="652"/>
      <c r="X3" s="653"/>
      <c r="Y3" s="602" t="s">
        <v>5</v>
      </c>
      <c r="Z3" s="603"/>
      <c r="AA3" s="603"/>
      <c r="AB3" s="603"/>
      <c r="AC3" s="604" t="s">
        <v>38</v>
      </c>
      <c r="AD3" s="450" t="s">
        <v>39</v>
      </c>
      <c r="AE3" s="604" t="s">
        <v>40</v>
      </c>
      <c r="AF3" s="635" t="s">
        <v>41</v>
      </c>
    </row>
    <row r="4" spans="2:32" ht="14.5" customHeight="1" x14ac:dyDescent="0.55000000000000004">
      <c r="E4" s="516" t="s">
        <v>26</v>
      </c>
      <c r="F4" s="518" t="s">
        <v>27</v>
      </c>
      <c r="G4" s="520" t="s">
        <v>84</v>
      </c>
      <c r="H4" s="518" t="s">
        <v>85</v>
      </c>
      <c r="I4" s="520" t="s">
        <v>86</v>
      </c>
      <c r="J4" s="637" t="s">
        <v>87</v>
      </c>
      <c r="K4" s="639" t="s">
        <v>88</v>
      </c>
      <c r="L4" s="526" t="s">
        <v>89</v>
      </c>
      <c r="M4" s="528" t="s">
        <v>90</v>
      </c>
      <c r="N4" s="647" t="s">
        <v>91</v>
      </c>
      <c r="O4" s="713" t="s">
        <v>28</v>
      </c>
      <c r="P4" s="514" t="s">
        <v>29</v>
      </c>
      <c r="Q4" s="455" t="s">
        <v>30</v>
      </c>
      <c r="R4" s="622" t="s">
        <v>31</v>
      </c>
      <c r="S4" s="488" t="s">
        <v>32</v>
      </c>
      <c r="T4" s="498" t="s">
        <v>33</v>
      </c>
      <c r="U4" s="488" t="s">
        <v>93</v>
      </c>
      <c r="V4" s="498" t="s">
        <v>92</v>
      </c>
      <c r="W4" s="488" t="s">
        <v>94</v>
      </c>
      <c r="X4" s="494" t="s">
        <v>95</v>
      </c>
      <c r="Y4" s="606" t="s">
        <v>36</v>
      </c>
      <c r="Z4" s="483" t="s">
        <v>37</v>
      </c>
      <c r="AA4" s="490" t="s">
        <v>35</v>
      </c>
      <c r="AB4" s="620" t="s">
        <v>34</v>
      </c>
      <c r="AC4" s="604"/>
      <c r="AD4" s="450"/>
      <c r="AE4" s="604"/>
      <c r="AF4" s="635"/>
    </row>
    <row r="5" spans="2:32" ht="45" customHeight="1" thickBot="1" x14ac:dyDescent="0.6">
      <c r="E5" s="517"/>
      <c r="F5" s="519"/>
      <c r="G5" s="521"/>
      <c r="H5" s="519"/>
      <c r="I5" s="521"/>
      <c r="J5" s="638"/>
      <c r="K5" s="640"/>
      <c r="L5" s="527"/>
      <c r="M5" s="529"/>
      <c r="N5" s="648"/>
      <c r="O5" s="713"/>
      <c r="P5" s="514"/>
      <c r="Q5" s="654"/>
      <c r="R5" s="655"/>
      <c r="S5" s="489"/>
      <c r="T5" s="499"/>
      <c r="U5" s="489"/>
      <c r="V5" s="499"/>
      <c r="W5" s="489"/>
      <c r="X5" s="495"/>
      <c r="Y5" s="606"/>
      <c r="Z5" s="483"/>
      <c r="AA5" s="490"/>
      <c r="AB5" s="620"/>
      <c r="AC5" s="604"/>
      <c r="AD5" s="450"/>
      <c r="AE5" s="604"/>
      <c r="AF5" s="635"/>
    </row>
    <row r="6" spans="2:32" ht="14.7" thickBot="1" x14ac:dyDescent="0.6">
      <c r="B6" s="737" t="s">
        <v>15</v>
      </c>
      <c r="C6" s="227" t="s">
        <v>79</v>
      </c>
      <c r="D6" s="229" t="s">
        <v>80</v>
      </c>
      <c r="E6" s="233">
        <v>0.1</v>
      </c>
      <c r="F6" s="254"/>
      <c r="G6" s="230">
        <v>0.1</v>
      </c>
      <c r="H6" s="254"/>
      <c r="I6" s="230">
        <v>0.1</v>
      </c>
      <c r="J6" s="354"/>
      <c r="K6" s="355">
        <v>0.1</v>
      </c>
      <c r="L6" s="254"/>
      <c r="M6" s="230">
        <v>0.1</v>
      </c>
      <c r="N6" s="354"/>
      <c r="O6" s="230"/>
      <c r="P6" s="254"/>
      <c r="Q6" s="230"/>
      <c r="R6" s="354"/>
      <c r="S6" s="230"/>
      <c r="T6" s="254"/>
      <c r="U6" s="230"/>
      <c r="V6" s="254"/>
      <c r="W6" s="230"/>
      <c r="X6" s="354"/>
      <c r="Y6" s="355"/>
      <c r="Z6" s="254"/>
      <c r="AA6" s="230"/>
      <c r="AB6" s="356"/>
      <c r="AC6" s="231">
        <f>SUM(E6:E6,G6:G6,I6:I6,K6:K6,M6:M6,O6:O6,Q6:Q6,S6:S6,U6:U6,W6:W6,Y6:Y6,AA6:AA6)</f>
        <v>0.5</v>
      </c>
      <c r="AD6" s="232">
        <f>SUM(F6:F6,H6:H6,J6:J6,L6:L6,N6:N6,P6:P6,R6:R6,T6:T6,V6:V6,X6:X6,Z6:Z6,AB6:AB6)</f>
        <v>0</v>
      </c>
      <c r="AE6" s="561">
        <f>SUM(AC6:AC7)</f>
        <v>1</v>
      </c>
      <c r="AF6" s="739">
        <f>SUM(AD6:AD7)</f>
        <v>0</v>
      </c>
    </row>
    <row r="7" spans="2:32" ht="15" thickTop="1" thickBot="1" x14ac:dyDescent="0.6">
      <c r="B7" s="738"/>
      <c r="C7" s="224" t="s">
        <v>14</v>
      </c>
      <c r="D7" s="228" t="s">
        <v>81</v>
      </c>
      <c r="E7" s="250">
        <v>0.1</v>
      </c>
      <c r="F7" s="34"/>
      <c r="G7" s="33">
        <v>0.1</v>
      </c>
      <c r="H7" s="34"/>
      <c r="I7" s="33">
        <v>0.1</v>
      </c>
      <c r="J7" s="226"/>
      <c r="K7" s="357">
        <v>0.1</v>
      </c>
      <c r="L7" s="34"/>
      <c r="M7" s="33">
        <v>0.1</v>
      </c>
      <c r="N7" s="226"/>
      <c r="O7" s="33"/>
      <c r="P7" s="34"/>
      <c r="Q7" s="33"/>
      <c r="R7" s="226"/>
      <c r="S7" s="33"/>
      <c r="T7" s="34"/>
      <c r="U7" s="33"/>
      <c r="V7" s="34"/>
      <c r="W7" s="33"/>
      <c r="X7" s="226"/>
      <c r="Y7" s="357"/>
      <c r="Z7" s="34"/>
      <c r="AA7" s="33"/>
      <c r="AB7" s="358"/>
      <c r="AC7" s="33">
        <f>SUM(E7:E7,G7:G7,I7:I7,K7:K7,M7:M7,O7:O7,Q7:Q7,S7:S7,U7:U7,W7:W7,Y7:Y7,AA7:AA7)</f>
        <v>0.5</v>
      </c>
      <c r="AD7" s="34">
        <f>SUM(F7:F7,H7:H7,J7:J7,L7:L7,N7:N7,P7:P7,R7:R7,T7:T7,V7:V7,X7:X7,Z7:Z7,AB7:AB7)</f>
        <v>0</v>
      </c>
      <c r="AE7" s="563"/>
      <c r="AF7" s="740"/>
    </row>
  </sheetData>
  <mergeCells count="36">
    <mergeCell ref="J4:J5"/>
    <mergeCell ref="K4:K5"/>
    <mergeCell ref="E3:J3"/>
    <mergeCell ref="K3:N3"/>
    <mergeCell ref="O3:R3"/>
    <mergeCell ref="L4:L5"/>
    <mergeCell ref="M4:M5"/>
    <mergeCell ref="N4:N5"/>
    <mergeCell ref="E4:E5"/>
    <mergeCell ref="F4:F5"/>
    <mergeCell ref="G4:G5"/>
    <mergeCell ref="H4:H5"/>
    <mergeCell ref="I4:I5"/>
    <mergeCell ref="R4:R5"/>
    <mergeCell ref="AD3:AD5"/>
    <mergeCell ref="AE3:AE5"/>
    <mergeCell ref="AF3:AF5"/>
    <mergeCell ref="S3:X3"/>
    <mergeCell ref="Y3:AB3"/>
    <mergeCell ref="AC3:AC5"/>
    <mergeCell ref="B6:B7"/>
    <mergeCell ref="AE6:AE7"/>
    <mergeCell ref="AF6:AF7"/>
    <mergeCell ref="Z4:Z5"/>
    <mergeCell ref="AA4:AA5"/>
    <mergeCell ref="AB4:AB5"/>
    <mergeCell ref="T4:T5"/>
    <mergeCell ref="U4:U5"/>
    <mergeCell ref="V4:V5"/>
    <mergeCell ref="W4:W5"/>
    <mergeCell ref="X4:X5"/>
    <mergeCell ref="Y4:Y5"/>
    <mergeCell ref="O4:O5"/>
    <mergeCell ref="P4:P5"/>
    <mergeCell ref="Q4:Q5"/>
    <mergeCell ref="S4:S5"/>
  </mergeCells>
  <pageMargins left="0.70866141732283472" right="0.70866141732283472" top="0.74803149606299213" bottom="0.74803149606299213" header="0.31496062992125984" footer="0.31496062992125984"/>
  <pageSetup paperSize="8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10</vt:i4>
      </vt:variant>
    </vt:vector>
  </HeadingPairs>
  <TitlesOfParts>
    <vt:vector size="16" baseType="lpstr">
      <vt:lpstr>Overview</vt:lpstr>
      <vt:lpstr>TimeProfiles</vt:lpstr>
      <vt:lpstr>ALICE</vt:lpstr>
      <vt:lpstr>ATLAS</vt:lpstr>
      <vt:lpstr>LHCb</vt:lpstr>
      <vt:lpstr>R&amp;D</vt:lpstr>
      <vt:lpstr>eng_fty</vt:lpstr>
      <vt:lpstr>TimeProfiles!eng_year</vt:lpstr>
      <vt:lpstr>ALICE!Print_Area</vt:lpstr>
      <vt:lpstr>ATLAS!Print_Area</vt:lpstr>
      <vt:lpstr>LHCb!Print_Area</vt:lpstr>
      <vt:lpstr>Overview!Print_Area</vt:lpstr>
      <vt:lpstr>'R&amp;D'!Print_Area</vt:lpstr>
      <vt:lpstr>TimeProfiles!Print_Area</vt:lpstr>
      <vt:lpstr>tec_fty</vt:lpstr>
      <vt:lpstr>TimeProfiles!tec_year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Pellegrino</dc:creator>
  <cp:lastModifiedBy>Antonio Pellegrino</cp:lastModifiedBy>
  <cp:lastPrinted>2024-07-04T07:56:18Z</cp:lastPrinted>
  <dcterms:created xsi:type="dcterms:W3CDTF">2024-05-16T16:21:15Z</dcterms:created>
  <dcterms:modified xsi:type="dcterms:W3CDTF">2025-11-24T11:40:09Z</dcterms:modified>
</cp:coreProperties>
</file>