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engqingwu/Downloads/"/>
    </mc:Choice>
  </mc:AlternateContent>
  <xr:revisionPtr revIDLastSave="0" documentId="13_ncr:1_{23B53D07-B133-D741-B026-EF507AF884CA}" xr6:coauthVersionLast="47" xr6:coauthVersionMax="47" xr10:uidLastSave="{00000000-0000-0000-0000-000000000000}"/>
  <bookViews>
    <workbookView xWindow="540" yWindow="3440" windowWidth="35480" windowHeight="19860" tabRatio="602" xr2:uid="{E5704761-504C-4AA2-8EF1-EEBBC00002E0}"/>
  </bookViews>
  <sheets>
    <sheet name="ATLAS" sheetId="16" r:id="rId1"/>
    <sheet name="LHCb" sheetId="2" r:id="rId2"/>
    <sheet name="ALICE" sheetId="15" r:id="rId3"/>
    <sheet name="Proposal-Internal" sheetId="3" r:id="rId4"/>
    <sheet name="TecProfiles" sheetId="14" r:id="rId5"/>
  </sheets>
  <externalReferences>
    <externalReference r:id="rId6"/>
    <externalReference r:id="rId7"/>
  </externalReferences>
  <definedNames>
    <definedName name="BR.totaal">'[1]1. Begroting'!#REF!</definedName>
    <definedName name="Co.finan.Natura">'[1]1. Begroting'!$I$57</definedName>
    <definedName name="Co.finan.Waarde">'[1]1. Begroting'!$I$57</definedName>
    <definedName name="eng_fty" localSheetId="2">ALICE!#REF!</definedName>
    <definedName name="eng_fty" localSheetId="0">ATLAS!#REF!</definedName>
    <definedName name="eng_fty">LHCb!#REF!</definedName>
    <definedName name="eng_year">#REF!</definedName>
    <definedName name="h_per_y">#REF!</definedName>
    <definedName name="IK.totaal">'[1]1. Begroting'!#REF!</definedName>
    <definedName name="inst.groep.1">#REF!</definedName>
    <definedName name="inst.groep.2">#REF!</definedName>
    <definedName name="inst.groep.3">#REF!</definedName>
    <definedName name="inst.groep.4">#REF!</definedName>
    <definedName name="inst.groep.5">#REF!</definedName>
    <definedName name="MK.totaal">'[1]1. Begroting'!#REF!</definedName>
    <definedName name="Naam.groep.1">#REF!</definedName>
    <definedName name="Naam.groep.2">#REF!</definedName>
    <definedName name="Naam.groep.3">#REF!</definedName>
    <definedName name="Naam.groep.4">#REF!</definedName>
    <definedName name="Naam.groep.5">#REF!</definedName>
    <definedName name="PK.Totaal">'[1]1. Begroting'!$I$28</definedName>
    <definedName name="_xlnm.Print_Area" localSheetId="2">ALICE!#REF!</definedName>
    <definedName name="_xlnm.Print_Area" localSheetId="0">ATLAS!$A$4:$AB$31</definedName>
    <definedName name="_xlnm.Print_Area" localSheetId="1">LHCb!$A$4:$R$31</definedName>
    <definedName name="_xlnm.Print_Area" localSheetId="3">'Proposal-Internal'!$B$2:$AG$60</definedName>
    <definedName name="tec_fty" localSheetId="2">ALICE!#REF!</definedName>
    <definedName name="tec_fty" localSheetId="0">ATLAS!$D$4</definedName>
    <definedName name="tec_fty">LHCb!$D$4</definedName>
    <definedName name="tec_year">#REF!</definedName>
    <definedName name="tech_year">'[2]workpackages total'!$B$22</definedName>
    <definedName name="Toew.BR">'[1]1. Begroting'!$I$35</definedName>
    <definedName name="Toew.IK">'[1]1. Begroting'!$I$37</definedName>
    <definedName name="Toew.MK">'[1]1. Begroting'!$I$33</definedName>
    <definedName name="Totaal.aangevraagd">'[1]1. Begroting'!$I$5</definedName>
    <definedName name="Totaal.cofinan">'[1]1. Begroting'!#REF!</definedName>
    <definedName name="Totaal.cofinanciering">'[1]1. Begroting'!$I$12</definedName>
    <definedName name="Totaal.groep.1">#REF!</definedName>
    <definedName name="Totaal.groep.2">#REF!</definedName>
    <definedName name="Totaal.H.groep.1">#REF!</definedName>
    <definedName name="Totaal.H.groep.3">#REF!</definedName>
    <definedName name="Totaal.H.groep.4">#REF!</definedName>
    <definedName name="Totaal.H.groep.5">#REF!</definedName>
    <definedName name="Totaal.kredieten">'[1]1. Begroting'!#REF!</definedName>
    <definedName name="Totaal.Personeel">'[1]1. Begroting'!#REF!</definedName>
    <definedName name="Totaal.projectkosten">'[1]1. Begroting'!$I$6</definedName>
    <definedName name="Totaal.TLV.STW">'[1]1. Begroting'!$I$7</definedName>
    <definedName name="Totaal.V.groep.1">#REF!</definedName>
    <definedName name="Totaal.V.groep.2">#REF!</definedName>
    <definedName name="Totaal.V.groep.3">#REF!</definedName>
    <definedName name="Totaal.V.groep.4">#REF!</definedName>
    <definedName name="Totaal.V.groep.5">#REF!</definedName>
    <definedName name="Voortz.BR">'[1]1. Begroting'!#REF!</definedName>
    <definedName name="Voortz.IK">'[1]1. Begroting'!#REF!</definedName>
    <definedName name="Voortz.MK">'[1]1. Begroting'!#REF!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1" i="16" l="1"/>
  <c r="X31" i="16"/>
  <c r="V31" i="16"/>
  <c r="T31" i="16"/>
  <c r="R31" i="16"/>
  <c r="H31" i="16"/>
  <c r="J31" i="16"/>
  <c r="L31" i="16"/>
  <c r="N31" i="16"/>
  <c r="P31" i="16"/>
  <c r="G17" i="16" l="1"/>
  <c r="G5" i="16"/>
  <c r="J3" i="16"/>
  <c r="L3" i="16" s="1"/>
  <c r="H5" i="2"/>
  <c r="B16" i="14"/>
  <c r="B17" i="14" s="1"/>
  <c r="B18" i="14" s="1"/>
  <c r="B11" i="14"/>
  <c r="B12" i="14" s="1"/>
  <c r="B13" i="14" s="1"/>
  <c r="B14" i="14" s="1"/>
  <c r="B4" i="14"/>
  <c r="B5" i="14" s="1"/>
  <c r="B6" i="14" s="1"/>
  <c r="B7" i="14" s="1"/>
  <c r="B8" i="14" s="1"/>
  <c r="B9" i="14" s="1"/>
  <c r="G22" i="15"/>
  <c r="G5" i="15"/>
  <c r="I4" i="15"/>
  <c r="J4" i="15" s="1"/>
  <c r="K4" i="15" s="1"/>
  <c r="L4" i="15" s="1"/>
  <c r="M4" i="15" s="1"/>
  <c r="N4" i="15" s="1"/>
  <c r="O4" i="15" s="1"/>
  <c r="P4" i="15" s="1"/>
  <c r="Q4" i="15" s="1"/>
  <c r="I4" i="2"/>
  <c r="J4" i="2" s="1"/>
  <c r="K4" i="2" s="1"/>
  <c r="L4" i="2" s="1"/>
  <c r="M4" i="2" s="1"/>
  <c r="N4" i="2" s="1"/>
  <c r="O4" i="2" s="1"/>
  <c r="P4" i="2" s="1"/>
  <c r="Q4" i="2" s="1"/>
  <c r="G5" i="2"/>
  <c r="G14" i="2"/>
  <c r="G13" i="2"/>
  <c r="N3" i="16" l="1"/>
  <c r="P3" i="16" s="1"/>
  <c r="R3" i="16" s="1"/>
  <c r="T3" i="16" s="1"/>
  <c r="V3" i="16" s="1"/>
  <c r="X3" i="16" s="1"/>
  <c r="Z3" i="16" s="1"/>
  <c r="F31" i="16"/>
  <c r="F29" i="16"/>
  <c r="F30" i="16"/>
  <c r="F29" i="15"/>
  <c r="F28" i="15"/>
  <c r="F27" i="15"/>
  <c r="G27" i="15" s="1"/>
  <c r="F30" i="2"/>
  <c r="F31" i="2"/>
  <c r="F29" i="2"/>
  <c r="G29" i="16" l="1"/>
  <c r="G29" i="2"/>
  <c r="AD55" i="3" l="1"/>
  <c r="AD54" i="3"/>
  <c r="AD53" i="3"/>
  <c r="AD49" i="3"/>
  <c r="AD48" i="3"/>
  <c r="AD46" i="3"/>
  <c r="AD32" i="3"/>
  <c r="AD31" i="3"/>
  <c r="AD24" i="3"/>
  <c r="AD23" i="3"/>
  <c r="AD19" i="3"/>
  <c r="AD18" i="3"/>
  <c r="AD17" i="3"/>
  <c r="AD16" i="3"/>
  <c r="AD13" i="3"/>
  <c r="AD12" i="3"/>
  <c r="AD6" i="3"/>
  <c r="AC55" i="3"/>
  <c r="AC54" i="3"/>
  <c r="AC53" i="3"/>
  <c r="AC48" i="3"/>
  <c r="AC46" i="3"/>
  <c r="AC32" i="3"/>
  <c r="AC31" i="3"/>
  <c r="AC24" i="3"/>
  <c r="AC23" i="3"/>
  <c r="AC19" i="3"/>
  <c r="AC18" i="3"/>
  <c r="AC17" i="3"/>
  <c r="AC16" i="3"/>
  <c r="AC13" i="3"/>
  <c r="AC12" i="3"/>
  <c r="AC6" i="3"/>
  <c r="AB57" i="3"/>
  <c r="AA57" i="3"/>
  <c r="Z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7" i="3"/>
  <c r="E56" i="3"/>
  <c r="AB58" i="3"/>
  <c r="AA58" i="3"/>
  <c r="AA59" i="3" s="1"/>
  <c r="Z58" i="3"/>
  <c r="Y61" i="3" s="1"/>
  <c r="R58" i="3"/>
  <c r="Q58" i="3"/>
  <c r="Q59" i="3" s="1"/>
  <c r="P58" i="3"/>
  <c r="O58" i="3"/>
  <c r="O59" i="3" s="1"/>
  <c r="N58" i="3"/>
  <c r="M58" i="3"/>
  <c r="M59" i="3" s="1"/>
  <c r="L58" i="3"/>
  <c r="K61" i="3" s="1"/>
  <c r="K58" i="3"/>
  <c r="K59" i="3" s="1"/>
  <c r="X58" i="3"/>
  <c r="W58" i="3"/>
  <c r="W59" i="3" s="1"/>
  <c r="V58" i="3"/>
  <c r="U58" i="3"/>
  <c r="U59" i="3" s="1"/>
  <c r="T58" i="3"/>
  <c r="S58" i="3"/>
  <c r="S59" i="3" s="1"/>
  <c r="J58" i="3"/>
  <c r="I58" i="3"/>
  <c r="I59" i="3" s="1"/>
  <c r="H58" i="3"/>
  <c r="G58" i="3"/>
  <c r="G59" i="3" s="1"/>
  <c r="F58" i="3"/>
  <c r="E58" i="3"/>
  <c r="E59" i="3" s="1"/>
  <c r="O61" i="3" l="1"/>
  <c r="E61" i="3"/>
  <c r="AD58" i="3"/>
  <c r="S61" i="3"/>
  <c r="K60" i="3"/>
  <c r="E60" i="3"/>
  <c r="O60" i="3"/>
  <c r="S60" i="3"/>
  <c r="AF54" i="3"/>
  <c r="V59" i="3"/>
  <c r="AE54" i="3"/>
  <c r="Y52" i="3"/>
  <c r="Y51" i="3"/>
  <c r="Y50" i="3"/>
  <c r="Y49" i="3"/>
  <c r="AC49" i="3" l="1"/>
  <c r="AE49" i="3" s="1"/>
  <c r="R59" i="3"/>
  <c r="P59" i="3"/>
  <c r="O62" i="3" s="1"/>
  <c r="N59" i="3"/>
  <c r="L59" i="3"/>
  <c r="T59" i="3"/>
  <c r="Y57" i="3"/>
  <c r="AF24" i="3"/>
  <c r="AE6" i="3"/>
  <c r="AF6" i="3"/>
  <c r="AE17" i="3"/>
  <c r="AF17" i="3"/>
  <c r="AF49" i="3"/>
  <c r="K62" i="3" l="1"/>
  <c r="J59" i="3"/>
  <c r="H59" i="3"/>
  <c r="F59" i="3"/>
  <c r="AF58" i="3"/>
  <c r="Y58" i="3"/>
  <c r="Y59" i="3" s="1"/>
  <c r="X59" i="3" l="1"/>
  <c r="S62" i="3" s="1"/>
  <c r="E62" i="3"/>
  <c r="Y60" i="3"/>
  <c r="AE24" i="3"/>
  <c r="AE58" i="3" s="1"/>
  <c r="AC58" i="3"/>
  <c r="Z59" i="3" l="1"/>
  <c r="AB59" i="3"/>
  <c r="Y62" i="3" l="1"/>
</calcChain>
</file>

<file path=xl/sharedStrings.xml><?xml version="1.0" encoding="utf-8"?>
<sst xmlns="http://schemas.openxmlformats.org/spreadsheetml/2006/main" count="571" uniqueCount="236">
  <si>
    <t>Sensors</t>
  </si>
  <si>
    <t>WP1 Sensors</t>
  </si>
  <si>
    <t>WP2 ASICs</t>
  </si>
  <si>
    <t>WP3 Readout</t>
  </si>
  <si>
    <t>WP5 IT Infrastructure, Data &amp; Software</t>
  </si>
  <si>
    <t>Sensor</t>
  </si>
  <si>
    <t>Mechanics</t>
  </si>
  <si>
    <t>Module Assembly</t>
  </si>
  <si>
    <t>Cooling</t>
  </si>
  <si>
    <t>Readout</t>
  </si>
  <si>
    <t>Power</t>
  </si>
  <si>
    <t>Detector</t>
  </si>
  <si>
    <t>Sensor Submission Costs</t>
  </si>
  <si>
    <t>Characterisation</t>
  </si>
  <si>
    <t>R&amp;D</t>
  </si>
  <si>
    <t>Computing</t>
  </si>
  <si>
    <t>Common Funds</t>
  </si>
  <si>
    <t>ALICE</t>
  </si>
  <si>
    <t>ASICs</t>
  </si>
  <si>
    <t>DAQ</t>
  </si>
  <si>
    <t>RF Shield</t>
  </si>
  <si>
    <t>Module Production</t>
  </si>
  <si>
    <t>Layout &amp; Construction</t>
  </si>
  <si>
    <t>ATLAS</t>
  </si>
  <si>
    <t>PDP</t>
  </si>
  <si>
    <t>WP1.1 3D Hybrids Material</t>
  </si>
  <si>
    <t>WP1.1 3D Hybrids Personnel</t>
  </si>
  <si>
    <t>WP3.1 High-Speed Transmission Material</t>
  </si>
  <si>
    <t>WP3.1 High-Speed Transmission Personnel</t>
  </si>
  <si>
    <t>WP3.2 Data Acquisition Material</t>
  </si>
  <si>
    <t>WP3.2 Data Acquisition Personnel</t>
  </si>
  <si>
    <t>WP4.1 Module Construction Material</t>
  </si>
  <si>
    <t>WP4.1 Module Construction Personnel</t>
  </si>
  <si>
    <t>WP5.2 Algorithms Personnel</t>
  </si>
  <si>
    <t>WP5.2 Algorithms Material</t>
  </si>
  <si>
    <t>WP5.1 Accelerators Material</t>
  </si>
  <si>
    <t>WP5.1 Accelerators Personnel</t>
  </si>
  <si>
    <t>Partial Totals Material</t>
  </si>
  <si>
    <t>Partial Totals Personnel</t>
  </si>
  <si>
    <t xml:space="preserve"> Total Material</t>
  </si>
  <si>
    <t xml:space="preserve"> Total Personnel</t>
  </si>
  <si>
    <t>ASIC Submission</t>
  </si>
  <si>
    <t>Sensor Submission</t>
  </si>
  <si>
    <t>Assembly manufacture</t>
  </si>
  <si>
    <t>Wafer thinning/metallization</t>
  </si>
  <si>
    <t>Cooling R&amp;D</t>
  </si>
  <si>
    <t>Module Production Infrastructure</t>
  </si>
  <si>
    <t>Personnel</t>
  </si>
  <si>
    <t>Preproduction Materia for technical readiness</t>
  </si>
  <si>
    <t>Purchase costs</t>
  </si>
  <si>
    <t>System costs</t>
  </si>
  <si>
    <t>Power costs</t>
  </si>
  <si>
    <t>Cooling costs</t>
  </si>
  <si>
    <t>Power Supply Contribution</t>
  </si>
  <si>
    <t>Irradiation Costs</t>
  </si>
  <si>
    <t>Cooling substrate R&amp;D</t>
  </si>
  <si>
    <t>Electrical characterization of die</t>
  </si>
  <si>
    <t>High-speed serializer R&amp;D</t>
  </si>
  <si>
    <t>Cooling Plant R&amp;D</t>
  </si>
  <si>
    <t>Unforseen</t>
  </si>
  <si>
    <t>Unforseen R&amp;D Infrastructure</t>
  </si>
  <si>
    <t xml:space="preserve"> (reduced) DAQ</t>
  </si>
  <si>
    <t xml:space="preserve"> (reduced) RF Shield</t>
  </si>
  <si>
    <t>(reduced, to be checked) Common Funds</t>
  </si>
  <si>
    <t xml:space="preserve"> (reduced to 50%) Wafer Testing Equipment</t>
  </si>
  <si>
    <t xml:space="preserve"> (contribute 1/3) Automatic probe station</t>
  </si>
  <si>
    <t xml:space="preserve"> (reduced to zero) Unforseen Personnel</t>
  </si>
  <si>
    <t>Sensor/ASIC</t>
  </si>
  <si>
    <t xml:space="preserve">LHCb </t>
  </si>
  <si>
    <t>Blue Sky</t>
  </si>
  <si>
    <t>Prototyping</t>
  </si>
  <si>
    <t>Common Infrastructure</t>
  </si>
  <si>
    <t>Total</t>
  </si>
  <si>
    <t>WP4 Mechanics &amp; Cooling</t>
  </si>
  <si>
    <t>WP1.3 LGAD Hybrids Material</t>
  </si>
  <si>
    <t>WP1.3 LGAD Hybrids Personnel</t>
  </si>
  <si>
    <t>WP1.2 Monolithic Material</t>
  </si>
  <si>
    <t>WP1.2 Monolithic Personnel</t>
  </si>
  <si>
    <t>WP2.2 Monolithic Material</t>
  </si>
  <si>
    <t>WP2.2 Monolithic Personnel</t>
  </si>
  <si>
    <t>WP2.1  Hybrid ASICs Material</t>
  </si>
  <si>
    <t>WP2.1  Hybrid ASICs Personnel</t>
  </si>
  <si>
    <t>WP4.2  Cooling Personnel</t>
  </si>
  <si>
    <t>WP4.2  Cooling Material</t>
  </si>
  <si>
    <t>WP4.3 Mechanics &amp; Infrastructure Material</t>
  </si>
  <si>
    <t>WP4.3 Mechanics &amp; Infrastructure Personnel</t>
  </si>
  <si>
    <t>Cost (MEUR)</t>
  </si>
  <si>
    <t>Material Grand-Total</t>
  </si>
  <si>
    <t>Personnel Grand-Total</t>
  </si>
  <si>
    <t>Total Detector + Common Funds</t>
  </si>
  <si>
    <t>Total R&amp;D and computing</t>
  </si>
  <si>
    <t>In FASTTRACK Proposal</t>
  </si>
  <si>
    <t>Personnel Grand-Total in FASTTRACK</t>
  </si>
  <si>
    <t>50% of Wafer Testing Equipment</t>
  </si>
  <si>
    <t>1/3 of Automatic probe station</t>
  </si>
  <si>
    <t>MoU</t>
  </si>
  <si>
    <t>Contingency</t>
  </si>
  <si>
    <t>Unforseen material (10% of MoU)</t>
  </si>
  <si>
    <t>WP1.1 3D Hybrids</t>
  </si>
  <si>
    <t>WP2.1  Hybrid ASICs</t>
  </si>
  <si>
    <t>WP3.1 High-Speed Transmission</t>
  </si>
  <si>
    <t>WP3.2 Data Acquisition</t>
  </si>
  <si>
    <t>WP4.1 Module Construction</t>
  </si>
  <si>
    <t>WP5.1 Accelerators</t>
  </si>
  <si>
    <t xml:space="preserve">WP1.1 3D Hybrids </t>
  </si>
  <si>
    <t>WP1.1 3D Hybrids,WP2.1  Hybrid ASICs</t>
  </si>
  <si>
    <t xml:space="preserve">WP4.2  Cooling </t>
  </si>
  <si>
    <t>All WP's</t>
  </si>
  <si>
    <t>FASTTRACK WP</t>
  </si>
  <si>
    <t>Nikhef Project</t>
  </si>
  <si>
    <t>VELO Modules</t>
  </si>
  <si>
    <t>VELO ASIC</t>
  </si>
  <si>
    <t>Common LHC DAQ</t>
  </si>
  <si>
    <t>ASIC serializers</t>
  </si>
  <si>
    <t>Picopix R&amp;D</t>
  </si>
  <si>
    <t>Irradiation</t>
  </si>
  <si>
    <t>Sensor R&amp;D</t>
  </si>
  <si>
    <t>Picopix R&amp;D,Sensor R&amp;D</t>
  </si>
  <si>
    <t>VELO Module</t>
  </si>
  <si>
    <t>Q2/2026-Q1/2027</t>
  </si>
  <si>
    <t>Simulation studies</t>
  </si>
  <si>
    <t>Studies of Thermodynamics &amp; Heat Transfer</t>
  </si>
  <si>
    <t>Materials Science &amp; Engineering</t>
  </si>
  <si>
    <t>Manufacturing &amp; Production</t>
  </si>
  <si>
    <t>Design &amp; Drafting</t>
  </si>
  <si>
    <t>Control Systems &amp; Mechatronics</t>
  </si>
  <si>
    <t>Analog electronics design (frontends, RF, advanced PCB’s)</t>
  </si>
  <si>
    <t>Digital electronics design (DAQ)</t>
  </si>
  <si>
    <t>Analog IC design</t>
  </si>
  <si>
    <t>Digital IC design</t>
  </si>
  <si>
    <t>Technical support (cables/mechatronics/integration etc)</t>
  </si>
  <si>
    <t>Software engineering for embedded or data acquisition</t>
  </si>
  <si>
    <t>Software engineering for control systems (SCADA)</t>
  </si>
  <si>
    <t>Software engineering for analysis frameworks /simulations</t>
  </si>
  <si>
    <t>System administration and network administration support</t>
  </si>
  <si>
    <t>R&amp;D/Engineering</t>
  </si>
  <si>
    <t>Deliverable Type</t>
  </si>
  <si>
    <t>VELO Design/Mechanics/Infrastructure</t>
  </si>
  <si>
    <t>WP4.3 Mechanics &amp; Infrastructure</t>
  </si>
  <si>
    <t>Unforseen T.P. (10% of MoU)</t>
  </si>
  <si>
    <t>Description  of Activity</t>
  </si>
  <si>
    <t>Optional</t>
  </si>
  <si>
    <t>ALICE Project 1</t>
  </si>
  <si>
    <t>ALICE Project 2</t>
  </si>
  <si>
    <t>Module Design</t>
  </si>
  <si>
    <t>Module Cooling</t>
  </si>
  <si>
    <t>ASIC Design</t>
  </si>
  <si>
    <t>Alice Project 3</t>
  </si>
  <si>
    <t>WP2.2 Monolithic</t>
  </si>
  <si>
    <t>High Speed links</t>
  </si>
  <si>
    <t>WP1.2 Monolithic</t>
  </si>
  <si>
    <t>Sensor Characterization</t>
  </si>
  <si>
    <t>Digital Characterization</t>
  </si>
  <si>
    <t>Alice Project 1</t>
  </si>
  <si>
    <t>WP1.2 Monolithic,WP2.2 Monolithic</t>
  </si>
  <si>
    <t>DAQ R&amp;D</t>
  </si>
  <si>
    <t>Module R&amp;D</t>
  </si>
  <si>
    <t>Mechanics R&amp;D</t>
  </si>
  <si>
    <t>Computing R&amp;D</t>
  </si>
  <si>
    <t>WP5.1 Accelerators ,WP5.2 Algorithms</t>
  </si>
  <si>
    <t>Common Funds (Sensors)</t>
  </si>
  <si>
    <t>Common Funds (DAQ)</t>
  </si>
  <si>
    <t>Common Funds (Infrastructure)</t>
  </si>
  <si>
    <t>Common Funds (Computing)</t>
  </si>
  <si>
    <t>WP5.2 Algorithms</t>
  </si>
  <si>
    <t>MoU-CF</t>
  </si>
  <si>
    <t>MA</t>
  </si>
  <si>
    <t>EA</t>
  </si>
  <si>
    <t>CA</t>
  </si>
  <si>
    <t>0.33MC|0.33MD</t>
  </si>
  <si>
    <t>0.33MC</t>
  </si>
  <si>
    <t>ATLAS upgrade</t>
  </si>
  <si>
    <t>WP1.3 LGAD Hybrids</t>
  </si>
  <si>
    <t>WP2.1 Hybrid ASICs</t>
  </si>
  <si>
    <t>Common LHC DAQ NetFELIX</t>
  </si>
  <si>
    <t>WP3.2 DAQ</t>
  </si>
  <si>
    <t>High Speed Link</t>
  </si>
  <si>
    <t>Radiation*</t>
  </si>
  <si>
    <t>Legend</t>
  </si>
  <si>
    <t>AI tracking</t>
  </si>
  <si>
    <t>Electronics, Cable and Power Supply</t>
  </si>
  <si>
    <t>WP5.1 Accelerators, WP5.2 Algorithms</t>
  </si>
  <si>
    <t>Trigger with timing</t>
  </si>
  <si>
    <t xml:space="preserve">Note: </t>
  </si>
  <si>
    <t>Computing*</t>
  </si>
  <si>
    <r>
      <t xml:space="preserve">* </t>
    </r>
    <r>
      <rPr>
        <b/>
        <sz val="11"/>
        <color theme="1"/>
        <rFont val="Aptos Narrow"/>
        <scheme val="minor"/>
      </rPr>
      <t>Computing:</t>
    </r>
    <r>
      <rPr>
        <sz val="11"/>
        <color theme="1"/>
        <rFont val="Aptos Narrow"/>
        <family val="2"/>
        <scheme val="minor"/>
      </rPr>
      <t xml:space="preserve"> data processing &amp; trigger (may incl. ML, AI), object reconstruction incl. tracking and forward objects reco in 4D</t>
    </r>
  </si>
  <si>
    <t>Type</t>
  </si>
  <si>
    <t>FTE</t>
  </si>
  <si>
    <t xml:space="preserve">2) mechanics/vessel relies on international collaborators </t>
  </si>
  <si>
    <t>1) electronics modification relies on international collaborators</t>
  </si>
  <si>
    <t>Integration &amp; Commissioning</t>
  </si>
  <si>
    <t>Serializer &amp; Data Aggregation*</t>
  </si>
  <si>
    <t>Optical Power R&amp;D*</t>
  </si>
  <si>
    <r>
      <t xml:space="preserve">* </t>
    </r>
    <r>
      <rPr>
        <b/>
        <sz val="11"/>
        <color theme="1"/>
        <rFont val="Aptos Narrow"/>
        <scheme val="minor"/>
      </rPr>
      <t>Optical Power R&amp;D:</t>
    </r>
    <r>
      <rPr>
        <sz val="11"/>
        <color theme="1"/>
        <rFont val="Aptos Narrow"/>
        <family val="2"/>
        <scheme val="minor"/>
      </rPr>
      <t xml:space="preserve"> work following our DRD7 committement on WADAPT (Wu)</t>
    </r>
  </si>
  <si>
    <r>
      <t xml:space="preserve">* </t>
    </r>
    <r>
      <rPr>
        <b/>
        <sz val="11"/>
        <color theme="1"/>
        <rFont val="Aptos Narrow"/>
        <scheme val="minor"/>
      </rPr>
      <t>Serializer &amp; Data Aggregation:</t>
    </r>
    <r>
      <rPr>
        <sz val="11"/>
        <color theme="1"/>
        <rFont val="Aptos Narrow"/>
        <family val="2"/>
        <scheme val="minor"/>
      </rPr>
      <t xml:space="preserve"> work following our DRD7 committement from FE (Integrated photonics) to BE (ethernet, server) - both Nikhef &amp; Nijmegen</t>
    </r>
  </si>
  <si>
    <r>
      <t xml:space="preserve">* </t>
    </r>
    <r>
      <rPr>
        <b/>
        <sz val="11"/>
        <color theme="1"/>
        <rFont val="Aptos Narrow"/>
        <scheme val="minor"/>
      </rPr>
      <t>Radition:</t>
    </r>
    <r>
      <rPr>
        <sz val="11"/>
        <color theme="1"/>
        <rFont val="Aptos Narrow"/>
        <family val="2"/>
        <scheme val="minor"/>
      </rPr>
      <t xml:space="preserve"> cold probe station, cold box at laser setup, cold box at test beam, stoarge and handling of post-radiated sensor/modules</t>
    </r>
  </si>
  <si>
    <t>LS4 1/2</t>
  </si>
  <si>
    <t>LS4 2/2</t>
  </si>
  <si>
    <t>Sensor final</t>
  </si>
  <si>
    <t>Sensor production</t>
  </si>
  <si>
    <t>WP1.3 LGAD Hybrids, WP2.1 Hybrid ASICs, WP 4.3 Mechanics &amp; Infrastructure</t>
  </si>
  <si>
    <r>
      <t xml:space="preserve">Sensor R&amp;D </t>
    </r>
    <r>
      <rPr>
        <sz val="11"/>
        <color theme="1"/>
        <rFont val="Aptos Narrow"/>
        <scheme val="minor"/>
      </rPr>
      <t>(lab, testbeam)</t>
    </r>
  </si>
  <si>
    <r>
      <t xml:space="preserve">DAQ </t>
    </r>
    <r>
      <rPr>
        <sz val="11"/>
        <rFont val="Aptos Narrow"/>
        <scheme val="minor"/>
      </rPr>
      <t>(hw, fw, sw)</t>
    </r>
  </si>
  <si>
    <t>ATLAS upgrade, AI tracking</t>
  </si>
  <si>
    <t>3) AI tracking and Common LHC DAQ NetFELIX are placeholders for the potential Nikhef global projects</t>
  </si>
  <si>
    <t>Module, QA R&amp;D</t>
  </si>
  <si>
    <t>Prepare infrastructure</t>
  </si>
  <si>
    <t>Production, QA</t>
  </si>
  <si>
    <t>Installation, Commissioning</t>
  </si>
  <si>
    <t>Integration Surface</t>
  </si>
  <si>
    <t>Full-scale Demonstrator</t>
  </si>
  <si>
    <t>Module Final, QA R&amp;D</t>
  </si>
  <si>
    <t>prepare Module</t>
  </si>
  <si>
    <t>Wafer production, die, etc</t>
  </si>
  <si>
    <t>ED</t>
  </si>
  <si>
    <t>MD</t>
  </si>
  <si>
    <t>ME</t>
  </si>
  <si>
    <t>CC</t>
  </si>
  <si>
    <t>EE</t>
  </si>
  <si>
    <t>EB</t>
  </si>
  <si>
    <t>MF</t>
  </si>
  <si>
    <r>
      <rPr>
        <sz val="11"/>
        <color rgb="FFFF0000"/>
        <rFont val="Aptos Narrow (Body)"/>
      </rPr>
      <t xml:space="preserve">[TBC] </t>
    </r>
    <r>
      <rPr>
        <sz val="11"/>
        <color theme="1"/>
        <rFont val="Aptos Narrow"/>
        <family val="2"/>
        <scheme val="minor"/>
      </rPr>
      <t>to verify if MT needed or not? If so, what category (I assume some level but we can also rely on sending EE people to CERN and use cern mechanics resource)</t>
    </r>
  </si>
  <si>
    <r>
      <rPr>
        <sz val="11"/>
        <color rgb="FFFF0000"/>
        <rFont val="Aptos Narrow (Body)"/>
      </rPr>
      <t>[Q]</t>
    </r>
    <r>
      <rPr>
        <sz val="11"/>
        <color theme="1"/>
        <rFont val="Aptos Narrow"/>
        <family val="2"/>
        <scheme val="minor"/>
      </rPr>
      <t xml:space="preserve"> EA does also packaging and interface?</t>
    </r>
  </si>
  <si>
    <r>
      <rPr>
        <sz val="11"/>
        <color rgb="FFFF0000"/>
        <rFont val="Aptos Narrow (Body)"/>
      </rPr>
      <t>[TBC]</t>
    </r>
    <r>
      <rPr>
        <sz val="11"/>
        <color theme="1"/>
        <rFont val="Aptos Narrow"/>
        <family val="2"/>
        <scheme val="minor"/>
      </rPr>
      <t xml:space="preserve"> we need system engineer, which one is it in MT? 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</si>
  <si>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R&amp;D efforts, without further 4D detector or cross experiments application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</si>
  <si>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radiation infrastructure from scratch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</si>
  <si>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incl. carrier board, ASIC hybridisation for R&amp;D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</si>
  <si>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 xml:space="preserve">material </t>
    </r>
    <r>
      <rPr>
        <b/>
        <sz val="11"/>
        <color theme="1"/>
        <rFont val="Aptos Narrow"/>
        <scheme val="minor"/>
      </rPr>
      <t>only</t>
    </r>
    <r>
      <rPr>
        <sz val="11"/>
        <color theme="1"/>
        <rFont val="Aptos Narrow"/>
        <family val="2"/>
        <scheme val="minor"/>
      </rPr>
      <t xml:space="preserve">, no engineer needed 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</si>
  <si>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carrier board etc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</si>
  <si>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modify fw accordingly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</si>
  <si>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readout sw (low level communication)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</si>
  <si>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Local solution to connect DAQ with ASIC or module characterisation (ASIC part here)</t>
    </r>
  </si>
  <si>
    <r>
      <rPr>
        <b/>
        <sz val="11"/>
        <color theme="1"/>
        <rFont val="Aptos Narrow"/>
        <scheme val="minor"/>
      </rPr>
      <t xml:space="preserve">NB: </t>
    </r>
    <r>
      <rPr>
        <sz val="11"/>
        <color theme="1"/>
        <rFont val="Aptos Narrow"/>
        <family val="2"/>
        <scheme val="minor"/>
      </rPr>
      <t>production level work (wafer probe etc)</t>
    </r>
  </si>
  <si>
    <r>
      <t xml:space="preserve">DAQ &amp; Integration for </t>
    </r>
    <r>
      <rPr>
        <b/>
        <sz val="11"/>
        <color rgb="FFFF0000"/>
        <rFont val="Aptos Narrow"/>
        <scheme val="minor"/>
      </rPr>
      <t>current HGTD</t>
    </r>
  </si>
  <si>
    <r>
      <rPr>
        <sz val="11"/>
        <color rgb="FFFF0000"/>
        <rFont val="Aptos Narrow (Body)"/>
      </rPr>
      <t xml:space="preserve">[TBC] </t>
    </r>
    <r>
      <rPr>
        <sz val="11"/>
        <color theme="1"/>
        <rFont val="Aptos Narrow (Body)"/>
      </rPr>
      <t xml:space="preserve">Which </t>
    </r>
    <r>
      <rPr>
        <sz val="11"/>
        <color theme="1"/>
        <rFont val="Aptos Narrow"/>
        <family val="2"/>
        <scheme val="minor"/>
      </rPr>
      <t>category under CT? higher FTE needed? If so, when? Any common strategy with AI &amp; PDP?</t>
    </r>
  </si>
  <si>
    <t>in proposal: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</si>
</sst>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name val="Aptos Narrow"/>
      <scheme val="minor"/>
    </font>
    <font>
      <sz val="11"/>
      <color rgb="FFFF0000"/>
      <name val="Aptos Narrow (Body)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scheme val="minor"/>
    </font>
    <font>
      <sz val="11"/>
      <color theme="1"/>
      <name val="Aptos Narrow (Body)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0BE"/>
        <bgColor indexed="64"/>
      </patternFill>
    </fill>
    <fill>
      <patternFill patternType="solid">
        <fgColor rgb="FFCECD97"/>
        <bgColor indexed="64"/>
      </patternFill>
    </fill>
    <fill>
      <patternFill patternType="solid">
        <fgColor rgb="FFE3E2C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B4EBA3"/>
        <bgColor indexed="64"/>
      </patternFill>
    </fill>
    <fill>
      <patternFill patternType="solid">
        <fgColor theme="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472">
    <xf numFmtId="0" fontId="0" fillId="0" borderId="0" xfId="0"/>
    <xf numFmtId="164" fontId="1" fillId="12" borderId="1" xfId="0" applyNumberFormat="1" applyFont="1" applyFill="1" applyBorder="1" applyAlignment="1">
      <alignment horizontal="center"/>
    </xf>
    <xf numFmtId="164" fontId="1" fillId="12" borderId="26" xfId="0" applyNumberFormat="1" applyFont="1" applyFill="1" applyBorder="1" applyAlignment="1">
      <alignment horizontal="center"/>
    </xf>
    <xf numFmtId="164" fontId="1" fillId="12" borderId="20" xfId="0" applyNumberFormat="1" applyFont="1" applyFill="1" applyBorder="1" applyAlignment="1">
      <alignment horizontal="center"/>
    </xf>
    <xf numFmtId="164" fontId="1" fillId="12" borderId="3" xfId="0" applyNumberFormat="1" applyFont="1" applyFill="1" applyBorder="1" applyAlignment="1">
      <alignment horizontal="center"/>
    </xf>
    <xf numFmtId="164" fontId="1" fillId="12" borderId="27" xfId="0" applyNumberFormat="1" applyFont="1" applyFill="1" applyBorder="1" applyAlignment="1">
      <alignment horizontal="center"/>
    </xf>
    <xf numFmtId="164" fontId="1" fillId="12" borderId="21" xfId="0" applyNumberFormat="1" applyFont="1" applyFill="1" applyBorder="1" applyAlignment="1">
      <alignment horizontal="center"/>
    </xf>
    <xf numFmtId="164" fontId="1" fillId="12" borderId="4" xfId="0" applyNumberFormat="1" applyFont="1" applyFill="1" applyBorder="1" applyAlignment="1">
      <alignment horizontal="center"/>
    </xf>
    <xf numFmtId="164" fontId="1" fillId="12" borderId="28" xfId="0" applyNumberFormat="1" applyFont="1" applyFill="1" applyBorder="1" applyAlignment="1">
      <alignment horizontal="center"/>
    </xf>
    <xf numFmtId="164" fontId="1" fillId="12" borderId="30" xfId="0" applyNumberFormat="1" applyFont="1" applyFill="1" applyBorder="1" applyAlignment="1">
      <alignment horizontal="center"/>
    </xf>
    <xf numFmtId="164" fontId="1" fillId="12" borderId="19" xfId="0" applyNumberFormat="1" applyFont="1" applyFill="1" applyBorder="1" applyAlignment="1">
      <alignment horizontal="center"/>
    </xf>
    <xf numFmtId="164" fontId="1" fillId="12" borderId="32" xfId="0" applyNumberFormat="1" applyFont="1" applyFill="1" applyBorder="1" applyAlignment="1">
      <alignment horizontal="center"/>
    </xf>
    <xf numFmtId="164" fontId="1" fillId="12" borderId="31" xfId="0" applyNumberFormat="1" applyFont="1" applyFill="1" applyBorder="1" applyAlignment="1">
      <alignment horizontal="center"/>
    </xf>
    <xf numFmtId="164" fontId="1" fillId="12" borderId="24" xfId="0" applyNumberFormat="1" applyFont="1" applyFill="1" applyBorder="1" applyAlignment="1">
      <alignment horizontal="center"/>
    </xf>
    <xf numFmtId="164" fontId="1" fillId="1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19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12" borderId="40" xfId="0" applyNumberFormat="1" applyFont="1" applyFill="1" applyBorder="1" applyAlignment="1">
      <alignment horizontal="center"/>
    </xf>
    <xf numFmtId="164" fontId="1" fillId="12" borderId="41" xfId="0" applyNumberFormat="1" applyFont="1" applyFill="1" applyBorder="1" applyAlignment="1">
      <alignment horizontal="center"/>
    </xf>
    <xf numFmtId="164" fontId="1" fillId="12" borderId="44" xfId="0" applyNumberFormat="1" applyFont="1" applyFill="1" applyBorder="1" applyAlignment="1">
      <alignment horizontal="center"/>
    </xf>
    <xf numFmtId="164" fontId="1" fillId="12" borderId="15" xfId="0" applyNumberFormat="1" applyFont="1" applyFill="1" applyBorder="1" applyAlignment="1">
      <alignment horizontal="center" vertical="center" wrapText="1"/>
    </xf>
    <xf numFmtId="164" fontId="1" fillId="12" borderId="32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14" borderId="12" xfId="0" applyNumberFormat="1" applyFont="1" applyFill="1" applyBorder="1" applyAlignment="1">
      <alignment horizontal="center"/>
    </xf>
    <xf numFmtId="164" fontId="1" fillId="14" borderId="19" xfId="0" applyNumberFormat="1" applyFont="1" applyFill="1" applyBorder="1" applyAlignment="1">
      <alignment horizontal="center"/>
    </xf>
    <xf numFmtId="164" fontId="1" fillId="14" borderId="1" xfId="0" applyNumberFormat="1" applyFont="1" applyFill="1" applyBorder="1" applyAlignment="1">
      <alignment horizontal="center"/>
    </xf>
    <xf numFmtId="164" fontId="1" fillId="14" borderId="26" xfId="0" applyNumberFormat="1" applyFont="1" applyFill="1" applyBorder="1" applyAlignment="1">
      <alignment horizontal="center"/>
    </xf>
    <xf numFmtId="164" fontId="1" fillId="14" borderId="20" xfId="0" applyNumberFormat="1" applyFont="1" applyFill="1" applyBorder="1" applyAlignment="1">
      <alignment horizontal="center"/>
    </xf>
    <xf numFmtId="164" fontId="1" fillId="14" borderId="32" xfId="0" applyNumberFormat="1" applyFont="1" applyFill="1" applyBorder="1" applyAlignment="1">
      <alignment horizontal="center"/>
    </xf>
    <xf numFmtId="164" fontId="1" fillId="14" borderId="16" xfId="0" applyNumberFormat="1" applyFont="1" applyFill="1" applyBorder="1" applyAlignment="1">
      <alignment horizontal="center"/>
    </xf>
    <xf numFmtId="164" fontId="1" fillId="14" borderId="31" xfId="0" applyNumberFormat="1" applyFont="1" applyFill="1" applyBorder="1" applyAlignment="1">
      <alignment horizontal="center"/>
    </xf>
    <xf numFmtId="164" fontId="1" fillId="14" borderId="24" xfId="0" applyNumberFormat="1" applyFont="1" applyFill="1" applyBorder="1" applyAlignment="1">
      <alignment horizontal="center"/>
    </xf>
    <xf numFmtId="164" fontId="1" fillId="14" borderId="3" xfId="0" applyNumberFormat="1" applyFont="1" applyFill="1" applyBorder="1" applyAlignment="1">
      <alignment horizontal="center"/>
    </xf>
    <xf numFmtId="164" fontId="1" fillId="14" borderId="34" xfId="0" applyNumberFormat="1" applyFont="1" applyFill="1" applyBorder="1" applyAlignment="1">
      <alignment horizontal="center"/>
    </xf>
    <xf numFmtId="164" fontId="1" fillId="14" borderId="27" xfId="0" applyNumberFormat="1" applyFont="1" applyFill="1" applyBorder="1" applyAlignment="1">
      <alignment horizontal="center"/>
    </xf>
    <xf numFmtId="164" fontId="1" fillId="14" borderId="21" xfId="0" applyNumberFormat="1" applyFont="1" applyFill="1" applyBorder="1" applyAlignment="1">
      <alignment horizontal="center"/>
    </xf>
    <xf numFmtId="164" fontId="1" fillId="14" borderId="30" xfId="0" applyNumberFormat="1" applyFont="1" applyFill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12" borderId="33" xfId="0" applyNumberFormat="1" applyFont="1" applyFill="1" applyBorder="1" applyAlignment="1">
      <alignment horizontal="center"/>
    </xf>
    <xf numFmtId="164" fontId="1" fillId="12" borderId="10" xfId="0" applyNumberFormat="1" applyFont="1" applyFill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12" borderId="23" xfId="0" applyNumberFormat="1" applyFont="1" applyFill="1" applyBorder="1" applyAlignment="1">
      <alignment horizontal="center"/>
    </xf>
    <xf numFmtId="164" fontId="1" fillId="12" borderId="29" xfId="0" applyNumberFormat="1" applyFont="1" applyFill="1" applyBorder="1" applyAlignment="1">
      <alignment horizontal="center" vertical="center" wrapText="1"/>
    </xf>
    <xf numFmtId="164" fontId="1" fillId="12" borderId="22" xfId="0" applyNumberFormat="1" applyFont="1" applyFill="1" applyBorder="1" applyAlignment="1">
      <alignment horizontal="center"/>
    </xf>
    <xf numFmtId="164" fontId="1" fillId="12" borderId="44" xfId="0" applyNumberFormat="1" applyFont="1" applyFill="1" applyBorder="1" applyAlignment="1">
      <alignment horizontal="center" vertical="center" wrapText="1"/>
    </xf>
    <xf numFmtId="164" fontId="1" fillId="12" borderId="3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12" borderId="11" xfId="0" applyNumberFormat="1" applyFont="1" applyFill="1" applyBorder="1"/>
    <xf numFmtId="164" fontId="1" fillId="12" borderId="25" xfId="0" applyNumberFormat="1" applyFont="1" applyFill="1" applyBorder="1" applyAlignment="1">
      <alignment horizontal="center"/>
    </xf>
    <xf numFmtId="164" fontId="1" fillId="12" borderId="47" xfId="0" applyNumberFormat="1" applyFont="1" applyFill="1" applyBorder="1"/>
    <xf numFmtId="164" fontId="1" fillId="12" borderId="52" xfId="0" applyNumberFormat="1" applyFont="1" applyFill="1" applyBorder="1" applyAlignment="1">
      <alignment horizontal="right"/>
    </xf>
    <xf numFmtId="164" fontId="1" fillId="12" borderId="53" xfId="0" applyNumberFormat="1" applyFont="1" applyFill="1" applyBorder="1" applyAlignment="1">
      <alignment horizontal="right"/>
    </xf>
    <xf numFmtId="164" fontId="1" fillId="12" borderId="54" xfId="0" applyNumberFormat="1" applyFont="1" applyFill="1" applyBorder="1" applyAlignment="1">
      <alignment horizontal="right"/>
    </xf>
    <xf numFmtId="164" fontId="1" fillId="12" borderId="55" xfId="0" applyNumberFormat="1" applyFont="1" applyFill="1" applyBorder="1" applyAlignment="1">
      <alignment horizontal="right"/>
    </xf>
    <xf numFmtId="164" fontId="1" fillId="12" borderId="56" xfId="0" applyNumberFormat="1" applyFont="1" applyFill="1" applyBorder="1" applyAlignment="1">
      <alignment horizontal="right"/>
    </xf>
    <xf numFmtId="164" fontId="1" fillId="0" borderId="57" xfId="0" applyNumberFormat="1" applyFont="1" applyBorder="1" applyAlignment="1">
      <alignment horizontal="right"/>
    </xf>
    <xf numFmtId="164" fontId="1" fillId="0" borderId="58" xfId="0" applyNumberFormat="1" applyFont="1" applyBorder="1" applyAlignment="1">
      <alignment horizontal="right"/>
    </xf>
    <xf numFmtId="164" fontId="1" fillId="0" borderId="59" xfId="0" applyNumberFormat="1" applyFont="1" applyBorder="1" applyAlignment="1">
      <alignment horizontal="right"/>
    </xf>
    <xf numFmtId="164" fontId="1" fillId="0" borderId="60" xfId="0" applyNumberFormat="1" applyFont="1" applyBorder="1" applyAlignment="1">
      <alignment horizontal="right"/>
    </xf>
    <xf numFmtId="164" fontId="1" fillId="0" borderId="61" xfId="0" applyNumberFormat="1" applyFont="1" applyBorder="1" applyAlignment="1">
      <alignment horizontal="right"/>
    </xf>
    <xf numFmtId="164" fontId="1" fillId="0" borderId="55" xfId="0" applyNumberFormat="1" applyFont="1" applyBorder="1" applyAlignment="1">
      <alignment horizontal="right"/>
    </xf>
    <xf numFmtId="164" fontId="1" fillId="12" borderId="62" xfId="0" applyNumberFormat="1" applyFont="1" applyFill="1" applyBorder="1" applyAlignment="1">
      <alignment horizontal="right"/>
    </xf>
    <xf numFmtId="164" fontId="1" fillId="12" borderId="60" xfId="0" applyNumberFormat="1" applyFont="1" applyFill="1" applyBorder="1" applyAlignment="1">
      <alignment horizontal="right"/>
    </xf>
    <xf numFmtId="164" fontId="3" fillId="12" borderId="60" xfId="0" applyNumberFormat="1" applyFont="1" applyFill="1" applyBorder="1" applyAlignment="1">
      <alignment horizontal="right"/>
    </xf>
    <xf numFmtId="164" fontId="1" fillId="12" borderId="61" xfId="0" applyNumberFormat="1" applyFont="1" applyFill="1" applyBorder="1" applyAlignment="1">
      <alignment horizontal="right"/>
    </xf>
    <xf numFmtId="164" fontId="3" fillId="12" borderId="58" xfId="0" applyNumberFormat="1" applyFont="1" applyFill="1" applyBorder="1" applyAlignment="1">
      <alignment horizontal="right"/>
    </xf>
    <xf numFmtId="164" fontId="1" fillId="12" borderId="6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164" fontId="4" fillId="12" borderId="53" xfId="0" applyNumberFormat="1" applyFont="1" applyFill="1" applyBorder="1" applyAlignment="1">
      <alignment horizontal="right"/>
    </xf>
    <xf numFmtId="164" fontId="4" fillId="12" borderId="54" xfId="0" applyNumberFormat="1" applyFont="1" applyFill="1" applyBorder="1" applyAlignment="1">
      <alignment horizontal="right"/>
    </xf>
    <xf numFmtId="164" fontId="4" fillId="12" borderId="56" xfId="0" applyNumberFormat="1" applyFont="1" applyFill="1" applyBorder="1" applyAlignment="1">
      <alignment horizontal="right"/>
    </xf>
    <xf numFmtId="164" fontId="3" fillId="12" borderId="64" xfId="0" applyNumberFormat="1" applyFont="1" applyFill="1" applyBorder="1" applyAlignment="1">
      <alignment horizontal="right"/>
    </xf>
    <xf numFmtId="164" fontId="1" fillId="14" borderId="52" xfId="0" applyNumberFormat="1" applyFont="1" applyFill="1" applyBorder="1" applyAlignment="1">
      <alignment horizontal="right"/>
    </xf>
    <xf numFmtId="164" fontId="1" fillId="14" borderId="53" xfId="0" applyNumberFormat="1" applyFont="1" applyFill="1" applyBorder="1" applyAlignment="1">
      <alignment horizontal="right"/>
    </xf>
    <xf numFmtId="164" fontId="1" fillId="14" borderId="54" xfId="0" applyNumberFormat="1" applyFont="1" applyFill="1" applyBorder="1" applyAlignment="1">
      <alignment horizontal="right"/>
    </xf>
    <xf numFmtId="164" fontId="1" fillId="14" borderId="58" xfId="0" applyNumberFormat="1" applyFont="1" applyFill="1" applyBorder="1" applyAlignment="1">
      <alignment horizontal="right"/>
    </xf>
    <xf numFmtId="164" fontId="1" fillId="12" borderId="57" xfId="0" applyNumberFormat="1" applyFont="1" applyFill="1" applyBorder="1" applyAlignment="1">
      <alignment horizontal="right"/>
    </xf>
    <xf numFmtId="164" fontId="1" fillId="12" borderId="58" xfId="0" applyNumberFormat="1" applyFont="1" applyFill="1" applyBorder="1" applyAlignment="1">
      <alignment horizontal="right"/>
    </xf>
    <xf numFmtId="164" fontId="1" fillId="12" borderId="52" xfId="0" applyNumberFormat="1" applyFont="1" applyFill="1" applyBorder="1" applyAlignment="1">
      <alignment horizontal="center"/>
    </xf>
    <xf numFmtId="164" fontId="1" fillId="12" borderId="53" xfId="0" applyNumberFormat="1" applyFont="1" applyFill="1" applyBorder="1" applyAlignment="1">
      <alignment horizontal="center"/>
    </xf>
    <xf numFmtId="164" fontId="1" fillId="12" borderId="54" xfId="0" applyNumberFormat="1" applyFont="1" applyFill="1" applyBorder="1" applyAlignment="1">
      <alignment horizontal="center"/>
    </xf>
    <xf numFmtId="164" fontId="1" fillId="12" borderId="55" xfId="0" applyNumberFormat="1" applyFont="1" applyFill="1" applyBorder="1" applyAlignment="1">
      <alignment horizontal="center"/>
    </xf>
    <xf numFmtId="164" fontId="1" fillId="12" borderId="56" xfId="0" applyNumberFormat="1" applyFont="1" applyFill="1" applyBorder="1" applyAlignment="1">
      <alignment horizontal="center"/>
    </xf>
    <xf numFmtId="164" fontId="1" fillId="0" borderId="57" xfId="0" applyNumberFormat="1" applyFont="1" applyBorder="1" applyAlignment="1">
      <alignment horizontal="center"/>
    </xf>
    <xf numFmtId="164" fontId="1" fillId="0" borderId="68" xfId="0" applyNumberFormat="1" applyFont="1" applyBorder="1" applyAlignment="1">
      <alignment horizontal="center"/>
    </xf>
    <xf numFmtId="164" fontId="1" fillId="0" borderId="60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164" fontId="1" fillId="0" borderId="61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12" borderId="58" xfId="0" applyNumberFormat="1" applyFont="1" applyFill="1" applyBorder="1" applyAlignment="1">
      <alignment horizontal="center"/>
    </xf>
    <xf numFmtId="164" fontId="1" fillId="12" borderId="63" xfId="0" applyNumberFormat="1" applyFont="1" applyFill="1" applyBorder="1" applyAlignment="1">
      <alignment horizontal="center"/>
    </xf>
    <xf numFmtId="164" fontId="1" fillId="12" borderId="64" xfId="0" applyNumberFormat="1" applyFont="1" applyFill="1" applyBorder="1" applyAlignment="1">
      <alignment horizontal="center"/>
    </xf>
    <xf numFmtId="164" fontId="1" fillId="14" borderId="52" xfId="0" applyNumberFormat="1" applyFont="1" applyFill="1" applyBorder="1" applyAlignment="1">
      <alignment horizontal="center"/>
    </xf>
    <xf numFmtId="164" fontId="1" fillId="14" borderId="53" xfId="0" applyNumberFormat="1" applyFont="1" applyFill="1" applyBorder="1" applyAlignment="1">
      <alignment horizontal="center"/>
    </xf>
    <xf numFmtId="164" fontId="1" fillId="14" borderId="61" xfId="0" applyNumberFormat="1" applyFont="1" applyFill="1" applyBorder="1" applyAlignment="1">
      <alignment horizontal="center"/>
    </xf>
    <xf numFmtId="164" fontId="1" fillId="14" borderId="58" xfId="0" applyNumberFormat="1" applyFont="1" applyFill="1" applyBorder="1" applyAlignment="1">
      <alignment horizontal="center"/>
    </xf>
    <xf numFmtId="164" fontId="1" fillId="12" borderId="57" xfId="0" applyNumberFormat="1" applyFont="1" applyFill="1" applyBorder="1" applyAlignment="1">
      <alignment horizontal="center"/>
    </xf>
    <xf numFmtId="164" fontId="1" fillId="12" borderId="69" xfId="0" applyNumberFormat="1" applyFont="1" applyFill="1" applyBorder="1" applyAlignment="1">
      <alignment horizontal="center"/>
    </xf>
    <xf numFmtId="164" fontId="1" fillId="12" borderId="70" xfId="0" applyNumberFormat="1" applyFont="1" applyFill="1" applyBorder="1" applyAlignment="1">
      <alignment horizontal="center"/>
    </xf>
    <xf numFmtId="164" fontId="1" fillId="12" borderId="71" xfId="0" applyNumberFormat="1" applyFont="1" applyFill="1" applyBorder="1" applyAlignment="1">
      <alignment horizontal="center"/>
    </xf>
    <xf numFmtId="164" fontId="1" fillId="12" borderId="72" xfId="0" applyNumberFormat="1" applyFont="1" applyFill="1" applyBorder="1" applyAlignment="1">
      <alignment horizontal="center"/>
    </xf>
    <xf numFmtId="164" fontId="1" fillId="12" borderId="73" xfId="0" applyNumberFormat="1" applyFont="1" applyFill="1" applyBorder="1" applyAlignment="1">
      <alignment horizontal="center"/>
    </xf>
    <xf numFmtId="164" fontId="1" fillId="0" borderId="74" xfId="0" applyNumberFormat="1" applyFont="1" applyBorder="1" applyAlignment="1">
      <alignment horizontal="left"/>
    </xf>
    <xf numFmtId="164" fontId="1" fillId="0" borderId="75" xfId="0" applyNumberFormat="1" applyFont="1" applyBorder="1" applyAlignment="1">
      <alignment horizontal="center"/>
    </xf>
    <xf numFmtId="164" fontId="1" fillId="0" borderId="73" xfId="0" applyNumberFormat="1" applyFont="1" applyBorder="1" applyAlignment="1">
      <alignment horizontal="center"/>
    </xf>
    <xf numFmtId="164" fontId="1" fillId="0" borderId="70" xfId="0" applyNumberFormat="1" applyFont="1" applyBorder="1" applyAlignment="1">
      <alignment horizontal="center"/>
    </xf>
    <xf numFmtId="164" fontId="1" fillId="0" borderId="76" xfId="0" applyNumberFormat="1" applyFont="1" applyBorder="1" applyAlignment="1">
      <alignment horizontal="left"/>
    </xf>
    <xf numFmtId="164" fontId="1" fillId="0" borderId="71" xfId="0" applyNumberFormat="1" applyFont="1" applyBorder="1" applyAlignment="1">
      <alignment horizontal="center"/>
    </xf>
    <xf numFmtId="164" fontId="1" fillId="0" borderId="77" xfId="0" applyNumberFormat="1" applyFont="1" applyBorder="1" applyAlignment="1">
      <alignment horizontal="left"/>
    </xf>
    <xf numFmtId="164" fontId="1" fillId="12" borderId="77" xfId="0" applyNumberFormat="1" applyFont="1" applyFill="1" applyBorder="1" applyAlignment="1">
      <alignment horizontal="center"/>
    </xf>
    <xf numFmtId="164" fontId="1" fillId="12" borderId="78" xfId="0" applyNumberFormat="1" applyFont="1" applyFill="1" applyBorder="1" applyAlignment="1">
      <alignment horizontal="center"/>
    </xf>
    <xf numFmtId="164" fontId="1" fillId="12" borderId="79" xfId="0" applyNumberFormat="1" applyFont="1" applyFill="1" applyBorder="1"/>
    <xf numFmtId="164" fontId="1" fillId="14" borderId="69" xfId="0" applyNumberFormat="1" applyFont="1" applyFill="1" applyBorder="1" applyAlignment="1">
      <alignment horizontal="center"/>
    </xf>
    <xf numFmtId="164" fontId="1" fillId="14" borderId="70" xfId="0" applyNumberFormat="1" applyFont="1" applyFill="1" applyBorder="1" applyAlignment="1">
      <alignment horizontal="center"/>
    </xf>
    <xf numFmtId="164" fontId="1" fillId="14" borderId="71" xfId="0" applyNumberFormat="1" applyFont="1" applyFill="1" applyBorder="1" applyAlignment="1">
      <alignment horizontal="center"/>
    </xf>
    <xf numFmtId="164" fontId="1" fillId="14" borderId="77" xfId="0" applyNumberFormat="1" applyFont="1" applyFill="1" applyBorder="1" applyAlignment="1">
      <alignment horizontal="center"/>
    </xf>
    <xf numFmtId="164" fontId="1" fillId="12" borderId="74" xfId="0" applyNumberFormat="1" applyFont="1" applyFill="1" applyBorder="1" applyAlignment="1">
      <alignment horizontal="center"/>
    </xf>
    <xf numFmtId="164" fontId="1" fillId="0" borderId="74" xfId="0" applyNumberFormat="1" applyFont="1" applyBorder="1" applyAlignment="1">
      <alignment horizontal="center"/>
    </xf>
    <xf numFmtId="164" fontId="1" fillId="0" borderId="76" xfId="0" applyNumberFormat="1" applyFont="1" applyBorder="1" applyAlignment="1">
      <alignment horizontal="center"/>
    </xf>
    <xf numFmtId="164" fontId="1" fillId="0" borderId="80" xfId="0" applyNumberFormat="1" applyFont="1" applyBorder="1" applyAlignment="1">
      <alignment horizontal="center"/>
    </xf>
    <xf numFmtId="164" fontId="1" fillId="0" borderId="77" xfId="0" applyNumberFormat="1" applyFont="1" applyBorder="1" applyAlignment="1">
      <alignment horizontal="center"/>
    </xf>
    <xf numFmtId="164" fontId="1" fillId="14" borderId="54" xfId="0" applyNumberFormat="1" applyFont="1" applyFill="1" applyBorder="1" applyAlignment="1">
      <alignment horizontal="center"/>
    </xf>
    <xf numFmtId="164" fontId="1" fillId="0" borderId="81" xfId="0" applyNumberFormat="1" applyFont="1" applyBorder="1" applyAlignment="1">
      <alignment horizontal="center"/>
    </xf>
    <xf numFmtId="164" fontId="1" fillId="12" borderId="82" xfId="0" applyNumberFormat="1" applyFont="1" applyFill="1" applyBorder="1" applyAlignment="1">
      <alignment horizontal="center"/>
    </xf>
    <xf numFmtId="164" fontId="1" fillId="12" borderId="67" xfId="0" applyNumberFormat="1" applyFont="1" applyFill="1" applyBorder="1" applyAlignment="1">
      <alignment horizontal="center"/>
    </xf>
    <xf numFmtId="164" fontId="1" fillId="12" borderId="83" xfId="0" applyNumberFormat="1" applyFont="1" applyFill="1" applyBorder="1" applyAlignment="1">
      <alignment horizontal="center"/>
    </xf>
    <xf numFmtId="164" fontId="1" fillId="12" borderId="84" xfId="0" applyNumberFormat="1" applyFont="1" applyFill="1" applyBorder="1" applyAlignment="1">
      <alignment horizontal="center"/>
    </xf>
    <xf numFmtId="164" fontId="1" fillId="12" borderId="81" xfId="0" applyNumberFormat="1" applyFont="1" applyFill="1" applyBorder="1" applyAlignment="1">
      <alignment horizontal="center"/>
    </xf>
    <xf numFmtId="164" fontId="1" fillId="12" borderId="85" xfId="0" applyNumberFormat="1" applyFont="1" applyFill="1" applyBorder="1" applyAlignment="1">
      <alignment horizontal="center"/>
    </xf>
    <xf numFmtId="164" fontId="1" fillId="12" borderId="77" xfId="0" applyNumberFormat="1" applyFont="1" applyFill="1" applyBorder="1" applyAlignment="1">
      <alignment horizontal="center" vertical="center" wrapText="1"/>
    </xf>
    <xf numFmtId="164" fontId="1" fillId="12" borderId="75" xfId="0" applyNumberFormat="1" applyFont="1" applyFill="1" applyBorder="1" applyAlignment="1">
      <alignment horizontal="center" vertical="center" wrapText="1"/>
    </xf>
    <xf numFmtId="164" fontId="1" fillId="12" borderId="79" xfId="0" applyNumberFormat="1" applyFont="1" applyFill="1" applyBorder="1" applyAlignment="1">
      <alignment horizontal="center" vertical="center" wrapText="1"/>
    </xf>
    <xf numFmtId="164" fontId="1" fillId="0" borderId="77" xfId="0" applyNumberFormat="1" applyFont="1" applyBorder="1" applyAlignment="1">
      <alignment vertical="center" wrapText="1"/>
    </xf>
    <xf numFmtId="164" fontId="1" fillId="12" borderId="7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0" xfId="0" applyNumberFormat="1"/>
    <xf numFmtId="164" fontId="1" fillId="18" borderId="82" xfId="0" applyNumberFormat="1" applyFont="1" applyFill="1" applyBorder="1" applyAlignment="1">
      <alignment horizontal="right"/>
    </xf>
    <xf numFmtId="164" fontId="1" fillId="18" borderId="69" xfId="0" applyNumberFormat="1" applyFont="1" applyFill="1" applyBorder="1" applyAlignment="1">
      <alignment horizontal="center"/>
    </xf>
    <xf numFmtId="164" fontId="1" fillId="18" borderId="93" xfId="0" applyNumberFormat="1" applyFont="1" applyFill="1" applyBorder="1" applyAlignment="1">
      <alignment horizontal="center"/>
    </xf>
    <xf numFmtId="164" fontId="1" fillId="18" borderId="24" xfId="0" applyNumberFormat="1" applyFont="1" applyFill="1" applyBorder="1" applyAlignment="1">
      <alignment horizontal="center"/>
    </xf>
    <xf numFmtId="164" fontId="1" fillId="18" borderId="52" xfId="0" applyNumberFormat="1" applyFont="1" applyFill="1" applyBorder="1" applyAlignment="1">
      <alignment horizontal="center"/>
    </xf>
    <xf numFmtId="164" fontId="1" fillId="18" borderId="31" xfId="0" applyNumberFormat="1" applyFont="1" applyFill="1" applyBorder="1" applyAlignment="1">
      <alignment horizontal="center"/>
    </xf>
    <xf numFmtId="164" fontId="1" fillId="18" borderId="24" xfId="0" applyNumberFormat="1" applyFont="1" applyFill="1" applyBorder="1" applyAlignment="1">
      <alignment horizontal="center" vertical="center" wrapText="1"/>
    </xf>
    <xf numFmtId="164" fontId="1" fillId="18" borderId="52" xfId="0" applyNumberFormat="1" applyFont="1" applyFill="1" applyBorder="1" applyAlignment="1">
      <alignment horizontal="center" vertical="center" wrapText="1"/>
    </xf>
    <xf numFmtId="164" fontId="1" fillId="18" borderId="92" xfId="0" applyNumberFormat="1" applyFont="1" applyFill="1" applyBorder="1" applyAlignment="1">
      <alignment horizontal="right"/>
    </xf>
    <xf numFmtId="164" fontId="1" fillId="18" borderId="77" xfId="0" applyNumberFormat="1" applyFont="1" applyFill="1" applyBorder="1" applyAlignment="1">
      <alignment horizontal="center"/>
    </xf>
    <xf numFmtId="164" fontId="1" fillId="18" borderId="94" xfId="0" applyNumberFormat="1" applyFont="1" applyFill="1" applyBorder="1" applyAlignment="1">
      <alignment horizontal="center"/>
    </xf>
    <xf numFmtId="164" fontId="1" fillId="18" borderId="6" xfId="0" applyNumberFormat="1" applyFont="1" applyFill="1" applyBorder="1" applyAlignment="1">
      <alignment horizontal="center"/>
    </xf>
    <xf numFmtId="164" fontId="1" fillId="18" borderId="58" xfId="0" applyNumberFormat="1" applyFont="1" applyFill="1" applyBorder="1" applyAlignment="1">
      <alignment horizontal="center"/>
    </xf>
    <xf numFmtId="164" fontId="1" fillId="18" borderId="76" xfId="0" applyNumberFormat="1" applyFont="1" applyFill="1" applyBorder="1" applyAlignment="1">
      <alignment horizontal="center"/>
    </xf>
    <xf numFmtId="164" fontId="1" fillId="18" borderId="35" xfId="0" applyNumberFormat="1" applyFont="1" applyFill="1" applyBorder="1" applyAlignment="1">
      <alignment horizontal="center"/>
    </xf>
    <xf numFmtId="164" fontId="1" fillId="18" borderId="6" xfId="0" applyNumberFormat="1" applyFont="1" applyFill="1" applyBorder="1" applyAlignment="1">
      <alignment horizontal="center" vertical="center" wrapText="1"/>
    </xf>
    <xf numFmtId="164" fontId="1" fillId="18" borderId="60" xfId="0" applyNumberFormat="1" applyFont="1" applyFill="1" applyBorder="1" applyAlignment="1">
      <alignment horizontal="center" vertical="center" wrapText="1"/>
    </xf>
    <xf numFmtId="164" fontId="1" fillId="16" borderId="99" xfId="0" applyNumberFormat="1" applyFont="1" applyFill="1" applyBorder="1" applyAlignment="1">
      <alignment horizontal="right"/>
    </xf>
    <xf numFmtId="164" fontId="1" fillId="17" borderId="36" xfId="0" applyNumberFormat="1" applyFont="1" applyFill="1" applyBorder="1" applyAlignment="1">
      <alignment horizontal="right"/>
    </xf>
    <xf numFmtId="164" fontId="1" fillId="18" borderId="87" xfId="0" applyNumberFormat="1" applyFont="1" applyFill="1" applyBorder="1" applyAlignment="1">
      <alignment horizontal="right"/>
    </xf>
    <xf numFmtId="164" fontId="1" fillId="18" borderId="102" xfId="0" applyNumberFormat="1" applyFont="1" applyFill="1" applyBorder="1" applyAlignment="1">
      <alignment horizontal="center"/>
    </xf>
    <xf numFmtId="164" fontId="1" fillId="18" borderId="99" xfId="0" applyNumberFormat="1" applyFont="1" applyFill="1" applyBorder="1" applyAlignment="1">
      <alignment horizontal="right"/>
    </xf>
    <xf numFmtId="164" fontId="1" fillId="19" borderId="31" xfId="0" applyNumberFormat="1" applyFont="1" applyFill="1" applyBorder="1" applyAlignment="1">
      <alignment horizontal="center"/>
    </xf>
    <xf numFmtId="164" fontId="1" fillId="19" borderId="52" xfId="0" applyNumberFormat="1" applyFont="1" applyFill="1" applyBorder="1" applyAlignment="1">
      <alignment horizontal="center"/>
    </xf>
    <xf numFmtId="164" fontId="1" fillId="19" borderId="36" xfId="0" applyNumberFormat="1" applyFont="1" applyFill="1" applyBorder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9" xfId="0" applyFont="1" applyBorder="1" applyAlignment="1">
      <alignment horizontal="right"/>
    </xf>
    <xf numFmtId="0" fontId="1" fillId="0" borderId="4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/>
    </xf>
    <xf numFmtId="164" fontId="1" fillId="0" borderId="104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10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39" xfId="0" applyBorder="1"/>
    <xf numFmtId="0" fontId="0" fillId="14" borderId="1" xfId="0" applyFill="1" applyBorder="1"/>
    <xf numFmtId="0" fontId="0" fillId="14" borderId="3" xfId="0" applyFill="1" applyBorder="1"/>
    <xf numFmtId="0" fontId="0" fillId="14" borderId="4" xfId="0" applyFill="1" applyBorder="1"/>
    <xf numFmtId="0" fontId="4" fillId="13" borderId="11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14" borderId="107" xfId="0" applyFill="1" applyBorder="1"/>
    <xf numFmtId="0" fontId="1" fillId="0" borderId="48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/>
    </xf>
    <xf numFmtId="0" fontId="1" fillId="0" borderId="1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8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vertical="center" wrapText="1"/>
    </xf>
    <xf numFmtId="164" fontId="1" fillId="0" borderId="34" xfId="0" applyNumberFormat="1" applyFont="1" applyBorder="1" applyAlignment="1">
      <alignment vertical="center" wrapText="1"/>
    </xf>
    <xf numFmtId="0" fontId="4" fillId="0" borderId="107" xfId="0" applyFont="1" applyBorder="1" applyAlignment="1">
      <alignment horizontal="right"/>
    </xf>
    <xf numFmtId="0" fontId="1" fillId="0" borderId="107" xfId="0" applyFont="1" applyBorder="1" applyAlignment="1">
      <alignment horizontal="center"/>
    </xf>
    <xf numFmtId="0" fontId="1" fillId="0" borderId="111" xfId="0" applyFont="1" applyBorder="1" applyAlignment="1">
      <alignment horizontal="center" vertical="center" wrapText="1"/>
    </xf>
    <xf numFmtId="164" fontId="1" fillId="0" borderId="107" xfId="0" applyNumberFormat="1" applyFont="1" applyBorder="1" applyAlignment="1">
      <alignment horizontal="center"/>
    </xf>
    <xf numFmtId="164" fontId="1" fillId="12" borderId="1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12" borderId="0" xfId="0" applyNumberFormat="1" applyFont="1" applyFill="1" applyAlignment="1">
      <alignment horizontal="center" vertical="center" wrapText="1"/>
    </xf>
    <xf numFmtId="164" fontId="1" fillId="12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164" fontId="1" fillId="0" borderId="10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164" fontId="1" fillId="0" borderId="116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12" borderId="48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3" xfId="0" applyFont="1" applyBorder="1" applyAlignment="1">
      <alignment horizontal="right" vertical="center"/>
    </xf>
    <xf numFmtId="164" fontId="3" fillId="0" borderId="5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64" fontId="1" fillId="0" borderId="11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/>
    </xf>
    <xf numFmtId="0" fontId="0" fillId="20" borderId="103" xfId="0" applyFill="1" applyBorder="1" applyAlignment="1">
      <alignment horizontal="center"/>
    </xf>
    <xf numFmtId="0" fontId="0" fillId="20" borderId="47" xfId="0" applyFill="1" applyBorder="1" applyAlignment="1">
      <alignment horizontal="center"/>
    </xf>
    <xf numFmtId="0" fontId="0" fillId="20" borderId="112" xfId="0" applyFill="1" applyBorder="1" applyAlignment="1">
      <alignment horizontal="center"/>
    </xf>
    <xf numFmtId="0" fontId="1" fillId="0" borderId="10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64" fontId="1" fillId="0" borderId="116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0" fontId="1" fillId="0" borderId="1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4" fillId="0" borderId="10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64" fontId="1" fillId="0" borderId="116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0" fillId="0" borderId="36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13" borderId="111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2" fontId="0" fillId="0" borderId="11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19" xfId="0" applyBorder="1" applyAlignment="1">
      <alignment horizontal="center"/>
    </xf>
    <xf numFmtId="0" fontId="1" fillId="5" borderId="108" xfId="0" applyFont="1" applyFill="1" applyBorder="1" applyAlignment="1">
      <alignment horizontal="center"/>
    </xf>
    <xf numFmtId="0" fontId="1" fillId="5" borderId="106" xfId="0" applyFont="1" applyFill="1" applyBorder="1" applyAlignment="1">
      <alignment horizontal="center"/>
    </xf>
    <xf numFmtId="0" fontId="4" fillId="5" borderId="103" xfId="0" applyFont="1" applyFill="1" applyBorder="1" applyAlignment="1">
      <alignment horizontal="center"/>
    </xf>
    <xf numFmtId="0" fontId="4" fillId="5" borderId="109" xfId="0" applyFont="1" applyFill="1" applyBorder="1" applyAlignment="1">
      <alignment horizontal="center"/>
    </xf>
    <xf numFmtId="164" fontId="1" fillId="0" borderId="121" xfId="0" applyNumberFormat="1" applyFont="1" applyBorder="1" applyAlignment="1">
      <alignment horizontal="center" vertical="center" wrapText="1"/>
    </xf>
    <xf numFmtId="164" fontId="1" fillId="0" borderId="118" xfId="0" applyNumberFormat="1" applyFont="1" applyBorder="1" applyAlignment="1">
      <alignment horizontal="center" vertical="center" wrapText="1"/>
    </xf>
    <xf numFmtId="164" fontId="1" fillId="0" borderId="12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102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4" fillId="13" borderId="110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2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4" fillId="5" borderId="110" xfId="0" applyFont="1" applyFill="1" applyBorder="1" applyAlignment="1">
      <alignment horizontal="center"/>
    </xf>
    <xf numFmtId="0" fontId="1" fillId="7" borderId="84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164" fontId="1" fillId="19" borderId="97" xfId="0" applyNumberFormat="1" applyFont="1" applyFill="1" applyBorder="1" applyAlignment="1">
      <alignment horizontal="center"/>
    </xf>
    <xf numFmtId="164" fontId="1" fillId="19" borderId="36" xfId="0" applyNumberFormat="1" applyFont="1" applyFill="1" applyBorder="1" applyAlignment="1">
      <alignment horizontal="center"/>
    </xf>
    <xf numFmtId="164" fontId="1" fillId="19" borderId="67" xfId="0" applyNumberFormat="1" applyFont="1" applyFill="1" applyBorder="1" applyAlignment="1">
      <alignment horizontal="center"/>
    </xf>
    <xf numFmtId="164" fontId="1" fillId="19" borderId="101" xfId="0" applyNumberFormat="1" applyFont="1" applyFill="1" applyBorder="1" applyAlignment="1">
      <alignment horizontal="center"/>
    </xf>
    <xf numFmtId="0" fontId="2" fillId="2" borderId="88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center" vertical="center" wrapText="1"/>
    </xf>
    <xf numFmtId="0" fontId="2" fillId="4" borderId="88" xfId="0" applyFont="1" applyFill="1" applyBorder="1" applyAlignment="1">
      <alignment horizontal="center" vertical="center" wrapText="1"/>
    </xf>
    <xf numFmtId="0" fontId="2" fillId="4" borderId="87" xfId="0" applyFont="1" applyFill="1" applyBorder="1" applyAlignment="1">
      <alignment horizontal="center" vertical="center" wrapText="1"/>
    </xf>
    <xf numFmtId="0" fontId="2" fillId="6" borderId="87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164" fontId="1" fillId="14" borderId="37" xfId="0" applyNumberFormat="1" applyFont="1" applyFill="1" applyBorder="1" applyAlignment="1">
      <alignment horizontal="center" vertical="center" wrapText="1"/>
    </xf>
    <xf numFmtId="164" fontId="1" fillId="14" borderId="35" xfId="0" applyNumberFormat="1" applyFont="1" applyFill="1" applyBorder="1" applyAlignment="1">
      <alignment horizontal="center" vertical="center" wrapText="1"/>
    </xf>
    <xf numFmtId="164" fontId="1" fillId="14" borderId="34" xfId="0" applyNumberFormat="1" applyFont="1" applyFill="1" applyBorder="1" applyAlignment="1">
      <alignment horizontal="center" vertical="center" wrapText="1"/>
    </xf>
    <xf numFmtId="164" fontId="1" fillId="14" borderId="18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164" fontId="1" fillId="14" borderId="19" xfId="0" applyNumberFormat="1" applyFont="1" applyFill="1" applyBorder="1" applyAlignment="1">
      <alignment horizontal="center" vertical="center" wrapText="1"/>
    </xf>
    <xf numFmtId="164" fontId="1" fillId="12" borderId="31" xfId="0" applyNumberFormat="1" applyFont="1" applyFill="1" applyBorder="1" applyAlignment="1">
      <alignment horizontal="center" vertical="center" wrapText="1"/>
    </xf>
    <xf numFmtId="164" fontId="1" fillId="12" borderId="26" xfId="0" applyNumberFormat="1" applyFont="1" applyFill="1" applyBorder="1" applyAlignment="1">
      <alignment horizontal="center" vertical="center" wrapText="1"/>
    </xf>
    <xf numFmtId="164" fontId="1" fillId="12" borderId="27" xfId="0" applyNumberFormat="1" applyFont="1" applyFill="1" applyBorder="1" applyAlignment="1">
      <alignment horizontal="center" vertical="center" wrapText="1"/>
    </xf>
    <xf numFmtId="164" fontId="1" fillId="12" borderId="18" xfId="0" applyNumberFormat="1" applyFont="1" applyFill="1" applyBorder="1" applyAlignment="1">
      <alignment horizontal="center" vertical="center" wrapText="1"/>
    </xf>
    <xf numFmtId="164" fontId="1" fillId="12" borderId="6" xfId="0" applyNumberFormat="1" applyFont="1" applyFill="1" applyBorder="1" applyAlignment="1">
      <alignment horizontal="center" vertical="center" wrapText="1"/>
    </xf>
    <xf numFmtId="164" fontId="1" fillId="12" borderId="19" xfId="0" applyNumberFormat="1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47" xfId="0" applyFont="1" applyFill="1" applyBorder="1" applyAlignment="1">
      <alignment horizontal="center" vertical="center" wrapText="1"/>
    </xf>
    <xf numFmtId="0" fontId="1" fillId="11" borderId="53" xfId="0" applyFont="1" applyFill="1" applyBorder="1" applyAlignment="1">
      <alignment horizontal="center" vertical="center" wrapText="1"/>
    </xf>
    <xf numFmtId="0" fontId="1" fillId="11" borderId="64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0" fontId="1" fillId="9" borderId="64" xfId="0" applyFont="1" applyFill="1" applyBorder="1" applyAlignment="1">
      <alignment horizontal="center" vertical="center" wrapText="1"/>
    </xf>
    <xf numFmtId="0" fontId="1" fillId="11" borderId="70" xfId="0" applyFont="1" applyFill="1" applyBorder="1" applyAlignment="1">
      <alignment horizontal="center" vertical="center" wrapText="1"/>
    </xf>
    <xf numFmtId="0" fontId="1" fillId="11" borderId="79" xfId="0" applyFont="1" applyFill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2" fillId="8" borderId="86" xfId="0" applyFont="1" applyFill="1" applyBorder="1" applyAlignment="1">
      <alignment horizontal="center" vertical="center" wrapText="1"/>
    </xf>
    <xf numFmtId="0" fontId="2" fillId="8" borderId="87" xfId="0" applyFont="1" applyFill="1" applyBorder="1" applyAlignment="1">
      <alignment horizontal="center" vertical="center" wrapText="1"/>
    </xf>
    <xf numFmtId="0" fontId="2" fillId="8" borderId="82" xfId="0" applyFont="1" applyFill="1" applyBorder="1" applyAlignment="1">
      <alignment horizontal="center" vertical="center" wrapText="1"/>
    </xf>
    <xf numFmtId="0" fontId="2" fillId="10" borderId="89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90" xfId="0" applyFont="1" applyFill="1" applyBorder="1" applyAlignment="1">
      <alignment horizontal="center" vertical="center" wrapText="1"/>
    </xf>
    <xf numFmtId="164" fontId="1" fillId="12" borderId="65" xfId="0" applyNumberFormat="1" applyFont="1" applyFill="1" applyBorder="1" applyAlignment="1">
      <alignment horizontal="center" vertical="center" textRotation="255" wrapText="1"/>
    </xf>
    <xf numFmtId="164" fontId="1" fillId="12" borderId="76" xfId="0" applyNumberFormat="1" applyFont="1" applyFill="1" applyBorder="1" applyAlignment="1">
      <alignment horizontal="center" vertical="center" textRotation="255" wrapText="1"/>
    </xf>
    <xf numFmtId="164" fontId="1" fillId="12" borderId="77" xfId="0" applyNumberFormat="1" applyFont="1" applyFill="1" applyBorder="1" applyAlignment="1">
      <alignment horizontal="center" vertical="center" textRotation="255" wrapText="1"/>
    </xf>
    <xf numFmtId="164" fontId="1" fillId="12" borderId="16" xfId="0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164" fontId="1" fillId="12" borderId="3" xfId="0" applyNumberFormat="1" applyFont="1" applyFill="1" applyBorder="1" applyAlignment="1">
      <alignment horizontal="center" vertical="center" wrapText="1"/>
    </xf>
    <xf numFmtId="0" fontId="1" fillId="7" borderId="70" xfId="0" applyFont="1" applyFill="1" applyBorder="1" applyAlignment="1">
      <alignment horizontal="center" vertical="center" wrapText="1"/>
    </xf>
    <xf numFmtId="0" fontId="1" fillId="7" borderId="79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vertical="center" wrapText="1"/>
    </xf>
    <xf numFmtId="0" fontId="1" fillId="3" borderId="7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center" vertical="center" wrapText="1"/>
    </xf>
    <xf numFmtId="0" fontId="1" fillId="5" borderId="79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164" fontId="1" fillId="14" borderId="62" xfId="0" applyNumberFormat="1" applyFont="1" applyFill="1" applyBorder="1" applyAlignment="1">
      <alignment horizontal="center" vertical="center" wrapText="1"/>
    </xf>
    <xf numFmtId="164" fontId="1" fillId="14" borderId="60" xfId="0" applyNumberFormat="1" applyFont="1" applyFill="1" applyBorder="1" applyAlignment="1">
      <alignment horizontal="center" vertical="center" wrapText="1"/>
    </xf>
    <xf numFmtId="164" fontId="1" fillId="12" borderId="91" xfId="0" applyNumberFormat="1" applyFont="1" applyFill="1" applyBorder="1" applyAlignment="1">
      <alignment horizontal="center" vertical="center" wrapText="1"/>
    </xf>
    <xf numFmtId="164" fontId="1" fillId="12" borderId="80" xfId="0" applyNumberFormat="1" applyFont="1" applyFill="1" applyBorder="1" applyAlignment="1">
      <alignment horizontal="center" vertical="center" wrapText="1"/>
    </xf>
    <xf numFmtId="164" fontId="1" fillId="12" borderId="42" xfId="0" applyNumberFormat="1" applyFont="1" applyFill="1" applyBorder="1" applyAlignment="1">
      <alignment horizontal="center" vertical="center" wrapText="1"/>
    </xf>
    <xf numFmtId="164" fontId="1" fillId="12" borderId="34" xfId="0" applyNumberFormat="1" applyFont="1" applyFill="1" applyBorder="1" applyAlignment="1">
      <alignment horizontal="center" vertical="center" wrapText="1"/>
    </xf>
    <xf numFmtId="164" fontId="1" fillId="12" borderId="62" xfId="0" applyNumberFormat="1" applyFont="1" applyFill="1" applyBorder="1" applyAlignment="1">
      <alignment horizontal="center" vertical="center" wrapText="1"/>
    </xf>
    <xf numFmtId="164" fontId="1" fillId="12" borderId="58" xfId="0" applyNumberFormat="1" applyFont="1" applyFill="1" applyBorder="1" applyAlignment="1">
      <alignment horizontal="center" vertical="center" wrapText="1"/>
    </xf>
    <xf numFmtId="164" fontId="1" fillId="12" borderId="4" xfId="0" applyNumberFormat="1" applyFont="1" applyFill="1" applyBorder="1" applyAlignment="1">
      <alignment horizontal="center" vertical="center" wrapText="1"/>
    </xf>
    <xf numFmtId="164" fontId="1" fillId="12" borderId="73" xfId="0" applyNumberFormat="1" applyFont="1" applyFill="1" applyBorder="1" applyAlignment="1">
      <alignment horizontal="center" vertical="center" wrapText="1"/>
    </xf>
    <xf numFmtId="164" fontId="1" fillId="12" borderId="70" xfId="0" applyNumberFormat="1" applyFont="1" applyFill="1" applyBorder="1" applyAlignment="1">
      <alignment horizontal="center" vertical="center" wrapText="1"/>
    </xf>
    <xf numFmtId="164" fontId="1" fillId="12" borderId="71" xfId="0" applyNumberFormat="1" applyFont="1" applyFill="1" applyBorder="1" applyAlignment="1">
      <alignment horizontal="center" vertical="center" wrapText="1"/>
    </xf>
    <xf numFmtId="164" fontId="1" fillId="12" borderId="28" xfId="0" applyNumberFormat="1" applyFont="1" applyFill="1" applyBorder="1" applyAlignment="1">
      <alignment horizontal="center" vertical="center" wrapText="1"/>
    </xf>
    <xf numFmtId="164" fontId="1" fillId="0" borderId="62" xfId="0" applyNumberFormat="1" applyFont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12" borderId="38" xfId="0" applyNumberFormat="1" applyFont="1" applyFill="1" applyBorder="1" applyAlignment="1">
      <alignment horizontal="center" vertical="center" wrapText="1"/>
    </xf>
    <xf numFmtId="164" fontId="1" fillId="12" borderId="12" xfId="0" applyNumberFormat="1" applyFont="1" applyFill="1" applyBorder="1" applyAlignment="1">
      <alignment horizontal="center" vertical="center" wrapText="1"/>
    </xf>
    <xf numFmtId="164" fontId="1" fillId="12" borderId="49" xfId="0" applyNumberFormat="1" applyFont="1" applyFill="1" applyBorder="1" applyAlignment="1">
      <alignment horizontal="center" vertical="center" wrapText="1"/>
    </xf>
    <xf numFmtId="164" fontId="1" fillId="12" borderId="50" xfId="0" applyNumberFormat="1" applyFont="1" applyFill="1" applyBorder="1" applyAlignment="1">
      <alignment horizontal="center" vertical="center" wrapText="1"/>
    </xf>
    <xf numFmtId="164" fontId="1" fillId="12" borderId="51" xfId="0" applyNumberFormat="1" applyFont="1" applyFill="1" applyBorder="1" applyAlignment="1">
      <alignment horizontal="center" vertical="center" wrapText="1"/>
    </xf>
    <xf numFmtId="164" fontId="1" fillId="12" borderId="60" xfId="0" applyNumberFormat="1" applyFont="1" applyFill="1" applyBorder="1" applyAlignment="1">
      <alignment horizontal="center" vertical="center" wrapText="1"/>
    </xf>
    <xf numFmtId="164" fontId="1" fillId="12" borderId="5" xfId="0" applyNumberFormat="1" applyFont="1" applyFill="1" applyBorder="1" applyAlignment="1">
      <alignment horizontal="center" vertical="center" wrapText="1"/>
    </xf>
    <xf numFmtId="164" fontId="1" fillId="12" borderId="76" xfId="0" applyNumberFormat="1" applyFont="1" applyFill="1" applyBorder="1" applyAlignment="1">
      <alignment horizontal="center" vertical="center" wrapText="1"/>
    </xf>
    <xf numFmtId="164" fontId="1" fillId="12" borderId="35" xfId="0" applyNumberFormat="1" applyFont="1" applyFill="1" applyBorder="1" applyAlignment="1">
      <alignment horizontal="center" vertical="center" wrapText="1"/>
    </xf>
    <xf numFmtId="164" fontId="1" fillId="12" borderId="69" xfId="0" applyNumberFormat="1" applyFont="1" applyFill="1" applyBorder="1" applyAlignment="1">
      <alignment horizontal="center" vertical="center" wrapText="1"/>
    </xf>
    <xf numFmtId="164" fontId="1" fillId="12" borderId="65" xfId="0" applyNumberFormat="1" applyFont="1" applyFill="1" applyBorder="1" applyAlignment="1">
      <alignment horizontal="center" vertical="center" wrapText="1"/>
    </xf>
    <xf numFmtId="164" fontId="1" fillId="12" borderId="77" xfId="0" applyNumberFormat="1" applyFont="1" applyFill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164" fontId="1" fillId="0" borderId="76" xfId="0" applyNumberFormat="1" applyFont="1" applyBorder="1" applyAlignment="1">
      <alignment horizontal="center" vertical="center" wrapText="1"/>
    </xf>
    <xf numFmtId="164" fontId="1" fillId="0" borderId="7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1" xfId="0" applyNumberFormat="1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14" borderId="65" xfId="0" applyNumberFormat="1" applyFont="1" applyFill="1" applyBorder="1" applyAlignment="1">
      <alignment horizontal="center" vertical="center" wrapText="1"/>
    </xf>
    <xf numFmtId="164" fontId="1" fillId="14" borderId="76" xfId="0" applyNumberFormat="1" applyFont="1" applyFill="1" applyBorder="1" applyAlignment="1">
      <alignment horizontal="center" vertical="center" wrapText="1"/>
    </xf>
    <xf numFmtId="164" fontId="1" fillId="14" borderId="77" xfId="0" applyNumberFormat="1" applyFont="1" applyFill="1" applyBorder="1" applyAlignment="1">
      <alignment horizontal="center" vertical="center" wrapText="1"/>
    </xf>
    <xf numFmtId="164" fontId="1" fillId="14" borderId="16" xfId="0" applyNumberFormat="1" applyFont="1" applyFill="1" applyBorder="1" applyAlignment="1">
      <alignment horizontal="center" vertical="center" wrapText="1"/>
    </xf>
    <xf numFmtId="164" fontId="1" fillId="14" borderId="1" xfId="0" applyNumberFormat="1" applyFont="1" applyFill="1" applyBorder="1" applyAlignment="1">
      <alignment horizontal="center" vertical="center" wrapText="1"/>
    </xf>
    <xf numFmtId="164" fontId="1" fillId="14" borderId="3" xfId="0" applyNumberFormat="1" applyFont="1" applyFill="1" applyBorder="1" applyAlignment="1">
      <alignment horizontal="center" vertical="center" wrapText="1"/>
    </xf>
    <xf numFmtId="164" fontId="1" fillId="14" borderId="80" xfId="0" applyNumberFormat="1" applyFont="1" applyFill="1" applyBorder="1" applyAlignment="1">
      <alignment horizontal="center" vertical="center" wrapText="1"/>
    </xf>
    <xf numFmtId="164" fontId="1" fillId="12" borderId="15" xfId="0" applyNumberFormat="1" applyFont="1" applyFill="1" applyBorder="1" applyAlignment="1">
      <alignment horizontal="center" vertical="center" wrapText="1"/>
    </xf>
    <xf numFmtId="164" fontId="1" fillId="12" borderId="9" xfId="0" applyNumberFormat="1" applyFont="1" applyFill="1" applyBorder="1" applyAlignment="1">
      <alignment horizontal="center" vertical="center" wrapText="1"/>
    </xf>
    <xf numFmtId="164" fontId="1" fillId="12" borderId="37" xfId="0" applyNumberFormat="1" applyFont="1" applyFill="1" applyBorder="1" applyAlignment="1">
      <alignment horizontal="center" vertical="center" wrapText="1"/>
    </xf>
    <xf numFmtId="164" fontId="1" fillId="17" borderId="90" xfId="0" applyNumberFormat="1" applyFont="1" applyFill="1" applyBorder="1" applyAlignment="1">
      <alignment horizontal="center" vertical="center"/>
    </xf>
    <xf numFmtId="164" fontId="1" fillId="17" borderId="66" xfId="0" applyNumberFormat="1" applyFont="1" applyFill="1" applyBorder="1" applyAlignment="1">
      <alignment horizontal="center" vertical="center"/>
    </xf>
    <xf numFmtId="164" fontId="1" fillId="17" borderId="98" xfId="0" applyNumberFormat="1" applyFont="1" applyFill="1" applyBorder="1" applyAlignment="1">
      <alignment horizontal="center" vertical="center"/>
    </xf>
    <xf numFmtId="164" fontId="1" fillId="16" borderId="96" xfId="0" applyNumberFormat="1" applyFont="1" applyFill="1" applyBorder="1" applyAlignment="1">
      <alignment horizontal="center"/>
    </xf>
    <xf numFmtId="164" fontId="1" fillId="16" borderId="99" xfId="0" applyNumberFormat="1" applyFont="1" applyFill="1" applyBorder="1" applyAlignment="1">
      <alignment horizontal="center"/>
    </xf>
    <xf numFmtId="164" fontId="1" fillId="16" borderId="98" xfId="0" applyNumberFormat="1" applyFont="1" applyFill="1" applyBorder="1" applyAlignment="1">
      <alignment horizontal="center"/>
    </xf>
    <xf numFmtId="164" fontId="1" fillId="16" borderId="100" xfId="0" applyNumberFormat="1" applyFont="1" applyFill="1" applyBorder="1" applyAlignment="1">
      <alignment horizontal="center"/>
    </xf>
    <xf numFmtId="164" fontId="1" fillId="17" borderId="97" xfId="0" applyNumberFormat="1" applyFont="1" applyFill="1" applyBorder="1" applyAlignment="1">
      <alignment horizontal="center"/>
    </xf>
    <xf numFmtId="164" fontId="1" fillId="17" borderId="36" xfId="0" applyNumberFormat="1" applyFont="1" applyFill="1" applyBorder="1" applyAlignment="1">
      <alignment horizontal="center"/>
    </xf>
    <xf numFmtId="164" fontId="1" fillId="17" borderId="67" xfId="0" applyNumberFormat="1" applyFont="1" applyFill="1" applyBorder="1" applyAlignment="1">
      <alignment horizontal="center"/>
    </xf>
    <xf numFmtId="164" fontId="1" fillId="17" borderId="101" xfId="0" applyNumberFormat="1" applyFont="1" applyFill="1" applyBorder="1" applyAlignment="1">
      <alignment horizontal="center"/>
    </xf>
    <xf numFmtId="164" fontId="1" fillId="16" borderId="65" xfId="0" applyNumberFormat="1" applyFont="1" applyFill="1" applyBorder="1" applyAlignment="1">
      <alignment horizontal="center" vertical="center"/>
    </xf>
    <xf numFmtId="164" fontId="1" fillId="16" borderId="76" xfId="0" applyNumberFormat="1" applyFont="1" applyFill="1" applyBorder="1" applyAlignment="1">
      <alignment horizontal="center" vertical="center"/>
    </xf>
    <xf numFmtId="164" fontId="1" fillId="16" borderId="73" xfId="0" applyNumberFormat="1" applyFont="1" applyFill="1" applyBorder="1" applyAlignment="1">
      <alignment horizontal="center" vertical="center"/>
    </xf>
    <xf numFmtId="164" fontId="1" fillId="15" borderId="37" xfId="0" applyNumberFormat="1" applyFont="1" applyFill="1" applyBorder="1" applyAlignment="1">
      <alignment horizontal="center" vertical="center"/>
    </xf>
    <xf numFmtId="164" fontId="1" fillId="15" borderId="35" xfId="0" applyNumberFormat="1" applyFont="1" applyFill="1" applyBorder="1" applyAlignment="1">
      <alignment horizontal="center" vertical="center"/>
    </xf>
    <xf numFmtId="164" fontId="1" fillId="15" borderId="28" xfId="0" applyNumberFormat="1" applyFont="1" applyFill="1" applyBorder="1" applyAlignment="1">
      <alignment horizontal="center" vertical="center"/>
    </xf>
    <xf numFmtId="164" fontId="1" fillId="16" borderId="49" xfId="0" applyNumberFormat="1" applyFont="1" applyFill="1" applyBorder="1" applyAlignment="1">
      <alignment horizontal="center" vertical="center"/>
    </xf>
    <xf numFmtId="164" fontId="1" fillId="16" borderId="50" xfId="0" applyNumberFormat="1" applyFont="1" applyFill="1" applyBorder="1" applyAlignment="1">
      <alignment horizontal="center" vertical="center"/>
    </xf>
    <xf numFmtId="164" fontId="1" fillId="16" borderId="48" xfId="0" applyNumberFormat="1" applyFont="1" applyFill="1" applyBorder="1" applyAlignment="1">
      <alignment horizontal="center" vertical="center"/>
    </xf>
    <xf numFmtId="164" fontId="1" fillId="20" borderId="119" xfId="0" applyNumberFormat="1" applyFont="1" applyFill="1" applyBorder="1" applyAlignment="1">
      <alignment horizontal="center"/>
    </xf>
    <xf numFmtId="164" fontId="1" fillId="20" borderId="123" xfId="0" applyNumberFormat="1" applyFont="1" applyFill="1" applyBorder="1" applyAlignment="1">
      <alignment horizontal="center"/>
    </xf>
    <xf numFmtId="2" fontId="0" fillId="20" borderId="113" xfId="0" applyNumberFormat="1" applyFill="1" applyBorder="1" applyAlignment="1">
      <alignment horizontal="center"/>
    </xf>
    <xf numFmtId="2" fontId="0" fillId="20" borderId="20" xfId="0" applyNumberFormat="1" applyFill="1" applyBorder="1" applyAlignment="1">
      <alignment horizontal="center"/>
    </xf>
    <xf numFmtId="164" fontId="0" fillId="20" borderId="36" xfId="0" applyNumberFormat="1" applyFill="1" applyBorder="1" applyAlignment="1">
      <alignment horizontal="center"/>
    </xf>
    <xf numFmtId="0" fontId="0" fillId="20" borderId="20" xfId="0" applyFill="1" applyBorder="1" applyAlignment="1">
      <alignment horizontal="center"/>
    </xf>
  </cellXfs>
  <cellStyles count="4">
    <cellStyle name="Comma 2" xfId="3" xr:uid="{E89256D1-F925-4470-8E0C-F3A74FF8920F}"/>
    <cellStyle name="Normal" xfId="0" builtinId="0"/>
    <cellStyle name="Normal 2" xfId="1" xr:uid="{351A7050-01EB-47BA-958B-ACFB554B7C02}"/>
    <cellStyle name="Normal 3" xfId="2" xr:uid="{4BCBF5ED-E622-435E-8547-95DA5F61778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FF"/>
      <color rgb="FFB4EBA3"/>
      <color rgb="FFE3E2C3"/>
      <color rgb="FFCECD97"/>
      <color rgb="FFE0E0BE"/>
      <color rgb="FFC4C280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ATLAS FTE over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Estimate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ATLAS!$H$3:$AA$3</c:f>
              <c:strCache>
                <c:ptCount val="19"/>
                <c:pt idx="0">
                  <c:v>Q2/2026-Q1/2027</c:v>
                </c:pt>
                <c:pt idx="2">
                  <c:v>Q2/2027-Q1/2028</c:v>
                </c:pt>
                <c:pt idx="4">
                  <c:v>Q2/2028-Q1/2029</c:v>
                </c:pt>
                <c:pt idx="6">
                  <c:v>Q2/2029-Q1/2030</c:v>
                </c:pt>
                <c:pt idx="8">
                  <c:v>Q2/2030-Q1/2031</c:v>
                </c:pt>
                <c:pt idx="10">
                  <c:v>Q2/2031-Q1/2032</c:v>
                </c:pt>
                <c:pt idx="12">
                  <c:v>Q2/2032-Q1/2033</c:v>
                </c:pt>
                <c:pt idx="14">
                  <c:v>Q2/2033-Q1/2034</c:v>
                </c:pt>
                <c:pt idx="16">
                  <c:v>Q2/2034-Q1/2035</c:v>
                </c:pt>
                <c:pt idx="18">
                  <c:v>Q2/2035-Q1/2036</c:v>
                </c:pt>
              </c:strCache>
            </c:strRef>
          </c:cat>
          <c:val>
            <c:numRef>
              <c:f>ATLAS!$H$31:$AA$31</c:f>
              <c:numCache>
                <c:formatCode>0.00</c:formatCode>
                <c:ptCount val="20"/>
                <c:pt idx="0">
                  <c:v>1.1000000000000001</c:v>
                </c:pt>
                <c:pt idx="2" formatCode="0.000">
                  <c:v>0.97500000000000009</c:v>
                </c:pt>
                <c:pt idx="4" formatCode="0.000">
                  <c:v>1.5</c:v>
                </c:pt>
                <c:pt idx="6" formatCode="0.000">
                  <c:v>2.4499999999999993</c:v>
                </c:pt>
                <c:pt idx="8" formatCode="0.000">
                  <c:v>2.2999999999999994</c:v>
                </c:pt>
                <c:pt idx="10" formatCode="0.000">
                  <c:v>2.3499999999999996</c:v>
                </c:pt>
                <c:pt idx="12" formatCode="0.000">
                  <c:v>1.6000000000000003</c:v>
                </c:pt>
                <c:pt idx="14" formatCode="0.000">
                  <c:v>1.25</c:v>
                </c:pt>
                <c:pt idx="16" formatCode="0.000">
                  <c:v>0.90000000000000013</c:v>
                </c:pt>
                <c:pt idx="18" formatCode="0.00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3-1744-A6BB-9387E0AD6917}"/>
            </c:ext>
          </c:extLst>
        </c:ser>
        <c:ser>
          <c:idx val="1"/>
          <c:order val="1"/>
          <c:tx>
            <c:v>In proposal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ATLAS!$H$32:$AA$32</c:f>
              <c:numCache>
                <c:formatCode>0.00</c:formatCode>
                <c:ptCount val="20"/>
                <c:pt idx="0">
                  <c:v>1.64</c:v>
                </c:pt>
                <c:pt idx="2" formatCode="0.000">
                  <c:v>2.4700000000000002</c:v>
                </c:pt>
                <c:pt idx="4" formatCode="0.000">
                  <c:v>2.38</c:v>
                </c:pt>
                <c:pt idx="6" formatCode="0.000">
                  <c:v>1.99</c:v>
                </c:pt>
                <c:pt idx="8" formatCode="0.000">
                  <c:v>1.87</c:v>
                </c:pt>
                <c:pt idx="10" formatCode="0.000">
                  <c:v>1.75</c:v>
                </c:pt>
                <c:pt idx="12" formatCode="0.000">
                  <c:v>1.77</c:v>
                </c:pt>
                <c:pt idx="14" formatCode="0.000">
                  <c:v>1.08</c:v>
                </c:pt>
                <c:pt idx="16" formatCode="0.000">
                  <c:v>0.79</c:v>
                </c:pt>
                <c:pt idx="18" formatCode="0.000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FD45-93A9-2606C35C3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329408"/>
        <c:axId val="1713333440"/>
      </c:lineChart>
      <c:catAx>
        <c:axId val="171332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13333440"/>
        <c:crosses val="autoZero"/>
        <c:auto val="1"/>
        <c:lblAlgn val="ctr"/>
        <c:lblOffset val="100"/>
        <c:noMultiLvlLbl val="0"/>
      </c:catAx>
      <c:valAx>
        <c:axId val="171333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1332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588904</xdr:colOff>
      <xdr:row>35</xdr:row>
      <xdr:rowOff>41393</xdr:rowOff>
    </xdr:from>
    <xdr:to>
      <xdr:col>17</xdr:col>
      <xdr:colOff>518818</xdr:colOff>
      <xdr:row>49</xdr:row>
      <xdr:rowOff>112889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E88848-4609-9A8E-E191-FE63BEA5F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wo.nl/nwodata/Users/Woudaj/AppData/Local/Microsoft/Windows/INetCache/Content.Outlook/VSK3W54N/FP+Extern+Materialen+NL+Challenges+2018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nton/Documents/Antonio-Documents/Grants-Budgets-Applications/Roadmap-2024-NWO/Finances/Rework_Kazu_Spending_Profiles_28Jun2024.xlsx" TargetMode="External"/><Relationship Id="rId1" Type="http://schemas.openxmlformats.org/officeDocument/2006/relationships/externalLinkPath" Target="file:///D:/AntonioDocuments/Grants-Budgets-Applications/Roadmap-2024-NWO/Finances/Rework_Kazu_Spending_Profiles_28Jun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Begroting"/>
      <sheetName val="PK Tarieven 1-7-2018"/>
    </sheetNames>
    <sheetDataSet>
      <sheetData sheetId="0"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12">
          <cell r="I12">
            <v>0</v>
          </cell>
        </row>
        <row r="28">
          <cell r="I28">
            <v>0</v>
          </cell>
        </row>
        <row r="33">
          <cell r="I33">
            <v>0</v>
          </cell>
        </row>
        <row r="35">
          <cell r="I35">
            <v>0</v>
          </cell>
        </row>
        <row r="37">
          <cell r="I37">
            <v>0</v>
          </cell>
        </row>
        <row r="57">
          <cell r="I57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HCbTimeProfiles"/>
      <sheetName val="Dutch"/>
      <sheetName val="Antonio_Rework"/>
      <sheetName val="Sheet1"/>
      <sheetName val="workpackages total"/>
    </sheetNames>
    <sheetDataSet>
      <sheetData sheetId="0"/>
      <sheetData sheetId="1"/>
      <sheetData sheetId="2">
        <row r="2">
          <cell r="C2">
            <v>0.11</v>
          </cell>
        </row>
      </sheetData>
      <sheetData sheetId="3"/>
      <sheetData sheetId="4">
        <row r="22">
          <cell r="B22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B3AA-992E-2343-9D60-7E5183EF860A}">
  <sheetPr>
    <pageSetUpPr fitToPage="1"/>
  </sheetPr>
  <dimension ref="B2:AB40"/>
  <sheetViews>
    <sheetView tabSelected="1" topLeftCell="C5" zoomScaleNormal="110" workbookViewId="0">
      <selection activeCell="V41" sqref="V41"/>
    </sheetView>
  </sheetViews>
  <sheetFormatPr baseColWidth="10" defaultColWidth="8.83203125" defaultRowHeight="15" x14ac:dyDescent="0.2"/>
  <cols>
    <col min="2" max="2" width="34" customWidth="1"/>
    <col min="3" max="3" width="30.1640625" customWidth="1"/>
    <col min="4" max="4" width="17.83203125" customWidth="1"/>
    <col min="5" max="5" width="38" customWidth="1"/>
    <col min="6" max="7" width="7.5" customWidth="1"/>
    <col min="8" max="8" width="9.1640625" customWidth="1"/>
    <col min="9" max="9" width="9.6640625" customWidth="1"/>
    <col min="10" max="10" width="8.83203125" customWidth="1"/>
    <col min="11" max="11" width="9.5" customWidth="1"/>
    <col min="12" max="12" width="7.5" customWidth="1"/>
    <col min="13" max="13" width="9" customWidth="1"/>
    <col min="14" max="15" width="8" customWidth="1"/>
    <col min="16" max="16" width="9.83203125" customWidth="1"/>
    <col min="17" max="17" width="8.6640625" customWidth="1"/>
    <col min="18" max="18" width="10" customWidth="1"/>
    <col min="19" max="19" width="8" customWidth="1"/>
    <col min="20" max="20" width="9.5" customWidth="1"/>
    <col min="21" max="21" width="8.1640625" customWidth="1"/>
    <col min="22" max="22" width="10" customWidth="1"/>
    <col min="23" max="23" width="7.6640625" customWidth="1"/>
    <col min="24" max="24" width="9.33203125" customWidth="1"/>
    <col min="25" max="25" width="7.83203125" customWidth="1"/>
    <col min="26" max="26" width="9.5" customWidth="1"/>
    <col min="27" max="27" width="9.6640625" customWidth="1"/>
  </cols>
  <sheetData>
    <row r="2" spans="2:28" ht="16" thickBot="1" x14ac:dyDescent="0.25">
      <c r="X2" t="s">
        <v>196</v>
      </c>
      <c r="Z2" t="s">
        <v>197</v>
      </c>
    </row>
    <row r="3" spans="2:28" ht="16" thickTop="1" x14ac:dyDescent="0.2">
      <c r="F3" s="290" t="s">
        <v>141</v>
      </c>
      <c r="G3" s="291"/>
      <c r="H3" s="301" t="s">
        <v>119</v>
      </c>
      <c r="I3" s="285"/>
      <c r="J3" s="284" t="str">
        <f>LEFT(H3,3)&amp;RIGHT(H3,4)&amp;"-"&amp;MID(H3,9,3)&amp;(RIGHT(H3,4)+1)</f>
        <v>Q2/2027-Q1/2028</v>
      </c>
      <c r="K3" s="285"/>
      <c r="L3" s="284" t="str">
        <f>LEFT(J3,3)&amp;RIGHT(J3,4)&amp;"-"&amp;MID(J3,9,3)&amp;(RIGHT(J3,4)+1)</f>
        <v>Q2/2028-Q1/2029</v>
      </c>
      <c r="M3" s="285"/>
      <c r="N3" s="284" t="str">
        <f>LEFT(L3,3)&amp;RIGHT(L3,4)&amp;"-"&amp;MID(L3,9,3)&amp;(RIGHT(L3,4)+1)</f>
        <v>Q2/2029-Q1/2030</v>
      </c>
      <c r="O3" s="285"/>
      <c r="P3" s="284" t="str">
        <f>LEFT(N3,3)&amp;RIGHT(N3,4)&amp;"-"&amp;MID(N3,9,3)&amp;(RIGHT(N3,4)+1)</f>
        <v>Q2/2030-Q1/2031</v>
      </c>
      <c r="Q3" s="285"/>
      <c r="R3" s="284" t="str">
        <f>LEFT(P3,3)&amp;RIGHT(P3,4)&amp;"-"&amp;MID(P3,9,3)&amp;(RIGHT(P3,4)+1)</f>
        <v>Q2/2031-Q1/2032</v>
      </c>
      <c r="S3" s="285"/>
      <c r="T3" s="284" t="str">
        <f>LEFT(R3,3)&amp;RIGHT(R3,4)&amp;"-"&amp;MID(R3,9,3)&amp;(RIGHT(R3,4)+1)</f>
        <v>Q2/2032-Q1/2033</v>
      </c>
      <c r="U3" s="285"/>
      <c r="V3" s="284" t="str">
        <f>LEFT(T3,3)&amp;RIGHT(T3,4)&amp;"-"&amp;MID(T3,9,3)&amp;(RIGHT(T3,4)+1)</f>
        <v>Q2/2033-Q1/2034</v>
      </c>
      <c r="W3" s="285"/>
      <c r="X3" s="284" t="str">
        <f>LEFT(V3,3)&amp;RIGHT(V3,4)&amp;"-"&amp;MID(V3,9,3)&amp;(RIGHT(V3,4)+1)</f>
        <v>Q2/2034-Q1/2035</v>
      </c>
      <c r="Y3" s="285"/>
      <c r="Z3" s="284" t="str">
        <f>LEFT(X3,3)&amp;RIGHT(X3,4)&amp;"-"&amp;MID(X3,9,3)&amp;(RIGHT(X3,4)+1)</f>
        <v>Q2/2035-Q1/2036</v>
      </c>
      <c r="AA3" s="285"/>
    </row>
    <row r="4" spans="2:28" ht="14.5" customHeight="1" thickBot="1" x14ac:dyDescent="0.25">
      <c r="B4" s="195" t="s">
        <v>140</v>
      </c>
      <c r="C4" s="193" t="s">
        <v>109</v>
      </c>
      <c r="D4" s="195" t="s">
        <v>136</v>
      </c>
      <c r="E4" s="196" t="s">
        <v>108</v>
      </c>
      <c r="F4" s="292" t="s">
        <v>86</v>
      </c>
      <c r="G4" s="293"/>
      <c r="H4" s="257" t="s">
        <v>186</v>
      </c>
      <c r="I4" s="258" t="s">
        <v>187</v>
      </c>
      <c r="J4" s="259" t="s">
        <v>186</v>
      </c>
      <c r="K4" s="258" t="s">
        <v>187</v>
      </c>
      <c r="L4" s="259" t="s">
        <v>186</v>
      </c>
      <c r="M4" s="258" t="s">
        <v>187</v>
      </c>
      <c r="N4" s="259" t="s">
        <v>186</v>
      </c>
      <c r="O4" s="258" t="s">
        <v>187</v>
      </c>
      <c r="P4" s="259" t="s">
        <v>186</v>
      </c>
      <c r="Q4" s="258" t="s">
        <v>187</v>
      </c>
      <c r="R4" s="259" t="s">
        <v>186</v>
      </c>
      <c r="S4" s="258" t="s">
        <v>187</v>
      </c>
      <c r="T4" s="259" t="s">
        <v>186</v>
      </c>
      <c r="U4" s="258" t="s">
        <v>187</v>
      </c>
      <c r="V4" s="259" t="s">
        <v>186</v>
      </c>
      <c r="W4" s="258" t="s">
        <v>187</v>
      </c>
      <c r="X4" s="259" t="s">
        <v>186</v>
      </c>
      <c r="Y4" s="258" t="s">
        <v>187</v>
      </c>
      <c r="Z4" s="259" t="s">
        <v>186</v>
      </c>
      <c r="AA4" s="258" t="s">
        <v>187</v>
      </c>
    </row>
    <row r="5" spans="2:28" ht="14.5" customHeight="1" x14ac:dyDescent="0.2">
      <c r="B5" s="270" t="s">
        <v>0</v>
      </c>
      <c r="C5" s="272" t="s">
        <v>171</v>
      </c>
      <c r="D5" s="272" t="s">
        <v>95</v>
      </c>
      <c r="E5" s="273" t="s">
        <v>172</v>
      </c>
      <c r="F5" s="274">
        <v>0.4</v>
      </c>
      <c r="G5" s="302">
        <f>SUM(F5:F16)</f>
        <v>1.2400000000000002</v>
      </c>
      <c r="H5" s="256"/>
      <c r="I5" s="251"/>
      <c r="J5" s="244"/>
      <c r="K5" s="251"/>
      <c r="L5" s="244"/>
      <c r="M5" s="251"/>
      <c r="N5" s="244"/>
      <c r="O5" s="251"/>
      <c r="P5" s="244" t="s">
        <v>216</v>
      </c>
      <c r="Q5" s="251">
        <v>0.1</v>
      </c>
      <c r="R5" s="244" t="s">
        <v>216</v>
      </c>
      <c r="S5" s="251">
        <v>0.05</v>
      </c>
      <c r="T5" s="244"/>
      <c r="U5" s="251"/>
      <c r="V5" s="244"/>
      <c r="W5" s="251"/>
      <c r="X5" s="244"/>
      <c r="Y5" s="251"/>
      <c r="Z5" s="244"/>
      <c r="AA5" s="251"/>
    </row>
    <row r="6" spans="2:28" ht="16" x14ac:dyDescent="0.2">
      <c r="B6" s="271"/>
      <c r="C6" s="261"/>
      <c r="D6" s="261"/>
      <c r="E6" s="268"/>
      <c r="F6" s="275"/>
      <c r="G6" s="303"/>
      <c r="H6" s="240"/>
      <c r="I6" s="208"/>
      <c r="J6" s="239"/>
      <c r="K6" s="239"/>
      <c r="L6" s="239"/>
      <c r="M6" s="239"/>
      <c r="N6" s="239"/>
      <c r="O6" s="239"/>
      <c r="P6" s="239" t="s">
        <v>167</v>
      </c>
      <c r="Q6" s="239">
        <v>0.1</v>
      </c>
      <c r="R6" s="239" t="s">
        <v>167</v>
      </c>
      <c r="S6" s="239">
        <v>0.05</v>
      </c>
      <c r="T6" s="239"/>
      <c r="U6" s="239"/>
      <c r="V6" s="239"/>
      <c r="W6" s="239"/>
      <c r="X6" s="239"/>
      <c r="Y6" s="239"/>
      <c r="Z6" s="239"/>
      <c r="AA6" s="239"/>
      <c r="AB6" s="247" t="s">
        <v>232</v>
      </c>
    </row>
    <row r="7" spans="2:28" ht="16" x14ac:dyDescent="0.2">
      <c r="B7" s="15" t="s">
        <v>18</v>
      </c>
      <c r="C7" s="181" t="s">
        <v>171</v>
      </c>
      <c r="D7" s="181" t="s">
        <v>95</v>
      </c>
      <c r="E7" s="178" t="s">
        <v>173</v>
      </c>
      <c r="F7" s="203">
        <v>0.15</v>
      </c>
      <c r="G7" s="303"/>
      <c r="H7" s="240"/>
      <c r="I7" s="208"/>
      <c r="J7" s="208"/>
      <c r="K7" s="208"/>
      <c r="L7" s="208"/>
      <c r="M7" s="208"/>
      <c r="N7" s="208"/>
      <c r="O7" s="208"/>
      <c r="P7" s="208"/>
      <c r="Q7" s="208"/>
      <c r="R7" s="208" t="s">
        <v>167</v>
      </c>
      <c r="S7" s="208">
        <v>0.1</v>
      </c>
      <c r="T7" s="208" t="s">
        <v>167</v>
      </c>
      <c r="U7" s="208">
        <v>0.1</v>
      </c>
      <c r="V7" s="208" t="s">
        <v>167</v>
      </c>
      <c r="W7" s="208">
        <v>0.1</v>
      </c>
      <c r="X7" s="208"/>
      <c r="Y7" s="208"/>
      <c r="Z7" s="208"/>
      <c r="AA7" s="239"/>
      <c r="AB7" s="247" t="s">
        <v>231</v>
      </c>
    </row>
    <row r="8" spans="2:28" ht="16" x14ac:dyDescent="0.2">
      <c r="B8" s="15" t="s">
        <v>176</v>
      </c>
      <c r="C8" s="181" t="s">
        <v>174</v>
      </c>
      <c r="D8" s="181" t="s">
        <v>95</v>
      </c>
      <c r="E8" s="178" t="s">
        <v>100</v>
      </c>
      <c r="F8" s="203">
        <v>0.05</v>
      </c>
      <c r="G8" s="303"/>
      <c r="H8" s="245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44">
        <v>0.2</v>
      </c>
    </row>
    <row r="9" spans="2:28" ht="16" x14ac:dyDescent="0.2">
      <c r="B9" s="276" t="s">
        <v>202</v>
      </c>
      <c r="C9" s="260" t="s">
        <v>174</v>
      </c>
      <c r="D9" s="260" t="s">
        <v>95</v>
      </c>
      <c r="E9" s="266" t="s">
        <v>175</v>
      </c>
      <c r="F9" s="279">
        <v>0.15</v>
      </c>
      <c r="G9" s="303"/>
      <c r="H9" s="241"/>
      <c r="I9" s="238"/>
      <c r="J9" s="242" t="s">
        <v>167</v>
      </c>
      <c r="K9" s="252">
        <v>0.05</v>
      </c>
      <c r="L9" s="242" t="s">
        <v>167</v>
      </c>
      <c r="M9" s="242">
        <v>0.1</v>
      </c>
      <c r="N9" s="242" t="s">
        <v>167</v>
      </c>
      <c r="O9" s="238">
        <v>0.05</v>
      </c>
      <c r="P9" s="242" t="s">
        <v>167</v>
      </c>
      <c r="Q9" s="242">
        <v>0.05</v>
      </c>
      <c r="R9" s="242" t="s">
        <v>167</v>
      </c>
      <c r="S9" s="238">
        <v>0.05</v>
      </c>
      <c r="T9" s="238"/>
      <c r="U9" s="238"/>
      <c r="V9" s="238"/>
      <c r="W9" s="238"/>
      <c r="X9" s="242"/>
      <c r="Y9" s="238"/>
      <c r="Z9" s="238"/>
      <c r="AA9" s="238"/>
      <c r="AB9" s="247" t="s">
        <v>228</v>
      </c>
    </row>
    <row r="10" spans="2:28" ht="15" customHeight="1" x14ac:dyDescent="0.2">
      <c r="B10" s="277"/>
      <c r="C10" s="269"/>
      <c r="D10" s="269"/>
      <c r="E10" s="267"/>
      <c r="F10" s="280"/>
      <c r="G10" s="303"/>
      <c r="H10" s="249" t="s">
        <v>219</v>
      </c>
      <c r="I10" s="250">
        <v>0.1</v>
      </c>
      <c r="J10" s="244"/>
      <c r="K10" s="244"/>
      <c r="L10" s="244"/>
      <c r="M10" s="244"/>
      <c r="N10" s="244" t="s">
        <v>219</v>
      </c>
      <c r="O10" s="232">
        <v>0.1</v>
      </c>
      <c r="P10" s="244" t="s">
        <v>219</v>
      </c>
      <c r="Q10" s="244">
        <v>0.1</v>
      </c>
      <c r="R10" s="244"/>
      <c r="S10" s="232"/>
      <c r="T10" s="232"/>
      <c r="U10" s="232"/>
      <c r="V10" s="232"/>
      <c r="W10" s="232"/>
      <c r="X10" s="244" t="s">
        <v>219</v>
      </c>
      <c r="Y10" s="244">
        <v>0.05</v>
      </c>
      <c r="Z10" s="244" t="s">
        <v>219</v>
      </c>
      <c r="AA10" s="244">
        <v>0.05</v>
      </c>
      <c r="AB10" s="247" t="s">
        <v>229</v>
      </c>
    </row>
    <row r="11" spans="2:28" ht="16" x14ac:dyDescent="0.2">
      <c r="B11" s="278"/>
      <c r="C11" s="261"/>
      <c r="D11" s="261"/>
      <c r="E11" s="268"/>
      <c r="F11" s="281"/>
      <c r="G11" s="303"/>
      <c r="H11" s="249" t="s">
        <v>168</v>
      </c>
      <c r="I11" s="253">
        <v>0.1</v>
      </c>
      <c r="J11" s="244" t="s">
        <v>168</v>
      </c>
      <c r="K11" s="232">
        <v>0.05</v>
      </c>
      <c r="L11" s="232" t="s">
        <v>168</v>
      </c>
      <c r="M11" s="244">
        <v>0.1</v>
      </c>
      <c r="N11" s="244" t="s">
        <v>168</v>
      </c>
      <c r="O11" s="244">
        <v>0.05</v>
      </c>
      <c r="P11" s="244" t="s">
        <v>168</v>
      </c>
      <c r="Q11" s="244">
        <v>0.1</v>
      </c>
      <c r="R11" s="244" t="s">
        <v>168</v>
      </c>
      <c r="S11" s="244">
        <v>0.1</v>
      </c>
      <c r="T11" s="244" t="s">
        <v>168</v>
      </c>
      <c r="U11" s="244">
        <v>0.05</v>
      </c>
      <c r="V11" s="244"/>
      <c r="W11" s="244"/>
      <c r="X11" s="232"/>
      <c r="Y11" s="232"/>
      <c r="Z11" s="232" t="s">
        <v>168</v>
      </c>
      <c r="AA11" s="244">
        <v>0.1</v>
      </c>
      <c r="AB11" s="247" t="s">
        <v>230</v>
      </c>
    </row>
    <row r="12" spans="2:28" ht="16" x14ac:dyDescent="0.2">
      <c r="B12" s="15" t="s">
        <v>180</v>
      </c>
      <c r="C12" s="181" t="s">
        <v>171</v>
      </c>
      <c r="D12" s="181" t="s">
        <v>95</v>
      </c>
      <c r="E12" s="178" t="s">
        <v>138</v>
      </c>
      <c r="F12" s="203">
        <v>0.08</v>
      </c>
      <c r="G12" s="303"/>
      <c r="H12" s="241"/>
      <c r="I12" s="242"/>
      <c r="J12" s="242"/>
      <c r="K12" s="238"/>
      <c r="L12" s="242"/>
      <c r="M12" s="238"/>
      <c r="N12" s="242"/>
      <c r="O12" s="238"/>
      <c r="P12" s="242"/>
      <c r="Q12" s="238"/>
      <c r="R12" s="242" t="s">
        <v>218</v>
      </c>
      <c r="S12" s="238">
        <v>0.4</v>
      </c>
      <c r="T12" s="242" t="s">
        <v>218</v>
      </c>
      <c r="U12" s="238">
        <v>0.4</v>
      </c>
      <c r="V12" s="242"/>
      <c r="W12" s="238"/>
      <c r="X12" s="242"/>
      <c r="Y12" s="238"/>
      <c r="Z12" s="242"/>
      <c r="AA12" s="238">
        <v>0.1</v>
      </c>
    </row>
    <row r="13" spans="2:28" ht="16" x14ac:dyDescent="0.2">
      <c r="B13" s="276" t="s">
        <v>21</v>
      </c>
      <c r="C13" s="260" t="s">
        <v>171</v>
      </c>
      <c r="D13" s="260" t="s">
        <v>95</v>
      </c>
      <c r="E13" s="266" t="s">
        <v>102</v>
      </c>
      <c r="F13" s="264">
        <v>0.25</v>
      </c>
      <c r="G13" s="303"/>
      <c r="H13" s="241"/>
      <c r="I13" s="238"/>
      <c r="J13" s="238"/>
      <c r="K13" s="242"/>
      <c r="L13" s="242"/>
      <c r="M13" s="238"/>
      <c r="N13" s="238"/>
      <c r="O13" s="238"/>
      <c r="P13" s="238"/>
      <c r="Q13" s="238"/>
      <c r="R13" s="238" t="s">
        <v>220</v>
      </c>
      <c r="S13" s="242">
        <v>0.8</v>
      </c>
      <c r="T13" s="242" t="s">
        <v>220</v>
      </c>
      <c r="U13" s="238">
        <v>0.4</v>
      </c>
      <c r="V13" s="242" t="s">
        <v>220</v>
      </c>
      <c r="W13" s="238">
        <v>0.1</v>
      </c>
      <c r="X13" s="238"/>
      <c r="Y13" s="238"/>
      <c r="Z13" s="238"/>
      <c r="AA13" s="238"/>
    </row>
    <row r="14" spans="2:28" ht="16" x14ac:dyDescent="0.2">
      <c r="B14" s="278"/>
      <c r="C14" s="261"/>
      <c r="D14" s="261"/>
      <c r="E14" s="268"/>
      <c r="F14" s="265"/>
      <c r="G14" s="303"/>
      <c r="H14" s="245"/>
      <c r="I14" s="232"/>
      <c r="J14" s="232"/>
      <c r="K14" s="244"/>
      <c r="L14" s="244"/>
      <c r="M14" s="232"/>
      <c r="N14" s="232"/>
      <c r="O14" s="232"/>
      <c r="P14" s="232"/>
      <c r="Q14" s="232"/>
      <c r="R14" s="232" t="s">
        <v>215</v>
      </c>
      <c r="S14" s="244">
        <v>0.2</v>
      </c>
      <c r="T14" s="244" t="s">
        <v>215</v>
      </c>
      <c r="U14" s="232">
        <v>0.2</v>
      </c>
      <c r="V14" s="244" t="s">
        <v>215</v>
      </c>
      <c r="W14" s="232">
        <v>0.1</v>
      </c>
      <c r="X14" s="232"/>
      <c r="Y14" s="232"/>
      <c r="Z14" s="232"/>
      <c r="AA14" s="244"/>
    </row>
    <row r="15" spans="2:28" ht="16" x14ac:dyDescent="0.2">
      <c r="B15" s="183" t="s">
        <v>190</v>
      </c>
      <c r="C15" s="181" t="s">
        <v>171</v>
      </c>
      <c r="D15" s="181" t="s">
        <v>95</v>
      </c>
      <c r="E15" s="178" t="s">
        <v>138</v>
      </c>
      <c r="F15" s="203">
        <v>0.08</v>
      </c>
      <c r="G15" s="303"/>
      <c r="H15" s="254" t="s">
        <v>215</v>
      </c>
      <c r="I15" s="255">
        <v>0.25</v>
      </c>
      <c r="J15" s="255" t="s">
        <v>215</v>
      </c>
      <c r="K15" s="255">
        <v>0.25</v>
      </c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 t="s">
        <v>218</v>
      </c>
      <c r="W15" s="207">
        <v>0.5</v>
      </c>
      <c r="X15" s="207" t="s">
        <v>218</v>
      </c>
      <c r="Y15" s="207">
        <v>0.6</v>
      </c>
      <c r="Z15" s="207"/>
      <c r="AA15" s="206">
        <v>0.8</v>
      </c>
      <c r="AB15" t="s">
        <v>221</v>
      </c>
    </row>
    <row r="16" spans="2:28" ht="17" thickBot="1" x14ac:dyDescent="0.25">
      <c r="B16" s="15" t="s">
        <v>184</v>
      </c>
      <c r="C16" s="182" t="s">
        <v>179</v>
      </c>
      <c r="D16" s="182" t="s">
        <v>95</v>
      </c>
      <c r="E16" s="199" t="s">
        <v>181</v>
      </c>
      <c r="F16" s="203">
        <v>0.08</v>
      </c>
      <c r="G16" s="304"/>
      <c r="H16" s="240"/>
      <c r="I16" s="208"/>
      <c r="J16" s="208" t="s">
        <v>217</v>
      </c>
      <c r="K16" s="208">
        <v>0.05</v>
      </c>
      <c r="L16" s="208" t="s">
        <v>217</v>
      </c>
      <c r="M16" s="208">
        <v>0.1</v>
      </c>
      <c r="N16" s="208" t="s">
        <v>217</v>
      </c>
      <c r="O16" s="208">
        <v>0.2</v>
      </c>
      <c r="P16" s="208" t="s">
        <v>217</v>
      </c>
      <c r="Q16" s="208">
        <v>0.4</v>
      </c>
      <c r="R16" s="208" t="s">
        <v>217</v>
      </c>
      <c r="S16" s="208">
        <v>0.2</v>
      </c>
      <c r="T16" s="208" t="s">
        <v>217</v>
      </c>
      <c r="U16" s="208">
        <v>0.2</v>
      </c>
      <c r="V16" s="208" t="s">
        <v>217</v>
      </c>
      <c r="W16" s="208">
        <v>0.1</v>
      </c>
      <c r="X16" s="208"/>
      <c r="Y16" s="208"/>
      <c r="Z16" s="208"/>
      <c r="AA16" s="239"/>
      <c r="AB16" t="s">
        <v>234</v>
      </c>
    </row>
    <row r="17" spans="2:28" ht="17" thickTop="1" x14ac:dyDescent="0.2">
      <c r="B17" s="185" t="s">
        <v>42</v>
      </c>
      <c r="C17" s="180" t="s">
        <v>171</v>
      </c>
      <c r="D17" s="180" t="s">
        <v>14</v>
      </c>
      <c r="E17" s="197" t="s">
        <v>172</v>
      </c>
      <c r="F17" s="202">
        <v>0.15</v>
      </c>
      <c r="G17" s="294">
        <f>SUM(F17:F28)</f>
        <v>1.06</v>
      </c>
      <c r="H17" s="246"/>
      <c r="I17" s="234"/>
      <c r="J17" s="234"/>
      <c r="K17" s="231"/>
      <c r="L17" s="234"/>
      <c r="M17" s="231"/>
      <c r="N17" s="234"/>
      <c r="O17" s="231"/>
      <c r="P17" s="234"/>
      <c r="Q17" s="231"/>
      <c r="R17" s="234"/>
      <c r="S17" s="231"/>
      <c r="T17" s="234"/>
      <c r="U17" s="231"/>
      <c r="V17" s="234"/>
      <c r="W17" s="231"/>
      <c r="X17" s="234"/>
      <c r="Y17" s="231"/>
      <c r="Z17" s="234"/>
      <c r="AA17" s="231"/>
      <c r="AB17" s="247" t="s">
        <v>227</v>
      </c>
    </row>
    <row r="18" spans="2:28" ht="16" x14ac:dyDescent="0.2">
      <c r="B18" s="262" t="s">
        <v>201</v>
      </c>
      <c r="C18" s="260" t="s">
        <v>171</v>
      </c>
      <c r="D18" s="260" t="s">
        <v>14</v>
      </c>
      <c r="E18" s="266" t="s">
        <v>172</v>
      </c>
      <c r="F18" s="279">
        <v>0.18</v>
      </c>
      <c r="G18" s="295"/>
      <c r="H18" s="241"/>
      <c r="I18" s="238"/>
      <c r="J18" s="238" t="s">
        <v>216</v>
      </c>
      <c r="K18" s="238">
        <v>0.1</v>
      </c>
      <c r="L18" s="238" t="s">
        <v>216</v>
      </c>
      <c r="M18" s="238">
        <v>0.4</v>
      </c>
      <c r="N18" s="238" t="s">
        <v>216</v>
      </c>
      <c r="O18" s="238">
        <v>0.1</v>
      </c>
      <c r="P18" s="238"/>
      <c r="Q18" s="238"/>
      <c r="R18" s="238"/>
      <c r="S18" s="238"/>
      <c r="T18" s="232"/>
      <c r="U18" s="238"/>
      <c r="V18" s="232"/>
      <c r="W18" s="238"/>
      <c r="X18" s="238"/>
      <c r="Y18" s="238"/>
      <c r="Z18" s="238"/>
      <c r="AA18" s="238"/>
    </row>
    <row r="19" spans="2:28" ht="16" x14ac:dyDescent="0.2">
      <c r="B19" s="263"/>
      <c r="C19" s="261"/>
      <c r="D19" s="261"/>
      <c r="E19" s="268"/>
      <c r="F19" s="281"/>
      <c r="G19" s="295"/>
      <c r="H19" s="240"/>
      <c r="I19" s="208"/>
      <c r="J19" s="208" t="s">
        <v>167</v>
      </c>
      <c r="K19" s="239">
        <v>0.1</v>
      </c>
      <c r="L19" s="208" t="s">
        <v>167</v>
      </c>
      <c r="M19" s="239">
        <v>0.6</v>
      </c>
      <c r="N19" s="208" t="s">
        <v>167</v>
      </c>
      <c r="O19" s="239">
        <v>0.7</v>
      </c>
      <c r="P19" s="208" t="s">
        <v>167</v>
      </c>
      <c r="Q19" s="239">
        <v>0.1</v>
      </c>
      <c r="R19" s="208" t="s">
        <v>167</v>
      </c>
      <c r="S19" s="239">
        <v>0.1</v>
      </c>
      <c r="T19" s="239"/>
      <c r="U19" s="239"/>
      <c r="V19" s="239"/>
      <c r="W19" s="239"/>
      <c r="X19" s="208"/>
      <c r="Y19" s="239"/>
      <c r="Z19" s="208"/>
      <c r="AA19" s="239"/>
      <c r="AB19" s="247" t="s">
        <v>226</v>
      </c>
    </row>
    <row r="20" spans="2:28" ht="16" x14ac:dyDescent="0.2">
      <c r="B20" s="262" t="s">
        <v>177</v>
      </c>
      <c r="C20" s="260" t="s">
        <v>171</v>
      </c>
      <c r="D20" s="260" t="s">
        <v>14</v>
      </c>
      <c r="E20" s="266" t="s">
        <v>172</v>
      </c>
      <c r="F20" s="264">
        <v>0.05</v>
      </c>
      <c r="G20" s="295"/>
      <c r="H20" s="245" t="s">
        <v>216</v>
      </c>
      <c r="I20" s="238">
        <v>0.3</v>
      </c>
      <c r="J20" s="238" t="s">
        <v>216</v>
      </c>
      <c r="K20" s="238">
        <v>0.1</v>
      </c>
      <c r="L20" s="238"/>
      <c r="M20" s="238"/>
      <c r="N20" s="232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</row>
    <row r="21" spans="2:28" ht="16" x14ac:dyDescent="0.2">
      <c r="B21" s="263"/>
      <c r="C21" s="261"/>
      <c r="D21" s="261"/>
      <c r="E21" s="268"/>
      <c r="F21" s="265"/>
      <c r="G21" s="295"/>
      <c r="H21" s="240" t="s">
        <v>167</v>
      </c>
      <c r="I21" s="208">
        <v>0.2</v>
      </c>
      <c r="J21" s="208" t="s">
        <v>167</v>
      </c>
      <c r="K21" s="239">
        <v>0.1</v>
      </c>
      <c r="L21" s="208"/>
      <c r="M21" s="239"/>
      <c r="N21" s="239"/>
      <c r="O21" s="239"/>
      <c r="P21" s="208"/>
      <c r="Q21" s="239"/>
      <c r="R21" s="208"/>
      <c r="S21" s="239"/>
      <c r="T21" s="208"/>
      <c r="U21" s="239"/>
      <c r="V21" s="208"/>
      <c r="W21" s="239"/>
      <c r="X21" s="208"/>
      <c r="Y21" s="239"/>
      <c r="Z21" s="208"/>
      <c r="AA21" s="239"/>
      <c r="AB21" s="247" t="s">
        <v>225</v>
      </c>
    </row>
    <row r="22" spans="2:28" ht="16" x14ac:dyDescent="0.2">
      <c r="B22" s="262" t="s">
        <v>205</v>
      </c>
      <c r="C22" s="260" t="s">
        <v>171</v>
      </c>
      <c r="D22" s="260" t="s">
        <v>14</v>
      </c>
      <c r="E22" s="266" t="s">
        <v>102</v>
      </c>
      <c r="F22" s="264">
        <v>0.4</v>
      </c>
      <c r="G22" s="295"/>
      <c r="H22" s="240"/>
      <c r="I22" s="208"/>
      <c r="J22" s="208"/>
      <c r="K22" s="206"/>
      <c r="L22" s="208"/>
      <c r="M22" s="206"/>
      <c r="N22" s="208" t="s">
        <v>216</v>
      </c>
      <c r="O22" s="206">
        <v>0.6</v>
      </c>
      <c r="P22" s="208" t="s">
        <v>216</v>
      </c>
      <c r="Q22" s="206">
        <v>0.8</v>
      </c>
      <c r="R22" s="208"/>
      <c r="S22" s="206"/>
      <c r="T22" s="208"/>
      <c r="U22" s="206"/>
      <c r="V22" s="208"/>
      <c r="W22" s="206"/>
      <c r="X22" s="208"/>
      <c r="Y22" s="206"/>
      <c r="Z22" s="208"/>
      <c r="AA22" s="206"/>
    </row>
    <row r="23" spans="2:28" ht="16" x14ac:dyDescent="0.2">
      <c r="B23" s="263"/>
      <c r="C23" s="261"/>
      <c r="D23" s="261"/>
      <c r="E23" s="268"/>
      <c r="F23" s="265"/>
      <c r="G23" s="295"/>
      <c r="H23" s="240"/>
      <c r="I23" s="208"/>
      <c r="J23" s="208"/>
      <c r="K23" s="206"/>
      <c r="L23" s="208"/>
      <c r="M23" s="206"/>
      <c r="N23" s="208" t="s">
        <v>218</v>
      </c>
      <c r="O23" s="206">
        <v>0.4</v>
      </c>
      <c r="P23" s="208" t="s">
        <v>218</v>
      </c>
      <c r="Q23" s="206">
        <v>0.2</v>
      </c>
      <c r="R23" s="208"/>
      <c r="S23" s="206"/>
      <c r="T23" s="208"/>
      <c r="U23" s="206"/>
      <c r="V23" s="208"/>
      <c r="W23" s="206"/>
      <c r="X23" s="208"/>
      <c r="Y23" s="206"/>
      <c r="Z23" s="208"/>
      <c r="AA23" s="206"/>
      <c r="AB23" t="s">
        <v>223</v>
      </c>
    </row>
    <row r="24" spans="2:28" ht="16" x14ac:dyDescent="0.2">
      <c r="B24" s="262" t="s">
        <v>191</v>
      </c>
      <c r="C24" s="260" t="s">
        <v>174</v>
      </c>
      <c r="D24" s="260" t="s">
        <v>14</v>
      </c>
      <c r="E24" s="266" t="s">
        <v>100</v>
      </c>
      <c r="F24" s="279">
        <v>0.06</v>
      </c>
      <c r="G24" s="295"/>
      <c r="H24" s="241"/>
      <c r="I24" s="232"/>
      <c r="J24" s="238" t="s">
        <v>167</v>
      </c>
      <c r="K24" s="238">
        <v>2.5000000000000001E-2</v>
      </c>
      <c r="L24" s="242" t="s">
        <v>167</v>
      </c>
      <c r="M24" s="238">
        <v>2.5000000000000001E-2</v>
      </c>
      <c r="N24" s="242" t="s">
        <v>167</v>
      </c>
      <c r="O24" s="238">
        <v>2.5000000000000001E-2</v>
      </c>
      <c r="P24" s="242" t="s">
        <v>167</v>
      </c>
      <c r="Q24" s="238">
        <v>0.1</v>
      </c>
      <c r="R24" s="242" t="s">
        <v>167</v>
      </c>
      <c r="S24" s="238">
        <v>0.1</v>
      </c>
      <c r="T24" s="242" t="s">
        <v>167</v>
      </c>
      <c r="U24" s="238">
        <v>0.1</v>
      </c>
      <c r="V24" s="242" t="s">
        <v>167</v>
      </c>
      <c r="W24" s="238">
        <v>0.1</v>
      </c>
      <c r="X24" s="242"/>
      <c r="Y24" s="238"/>
      <c r="Z24" s="242"/>
      <c r="AA24" s="238"/>
      <c r="AB24" t="s">
        <v>222</v>
      </c>
    </row>
    <row r="25" spans="2:28" ht="16" x14ac:dyDescent="0.2">
      <c r="B25" s="263"/>
      <c r="C25" s="261"/>
      <c r="D25" s="261"/>
      <c r="E25" s="268"/>
      <c r="F25" s="281"/>
      <c r="G25" s="295"/>
      <c r="H25" s="240"/>
      <c r="I25" s="239"/>
      <c r="J25" s="208"/>
      <c r="K25" s="239"/>
      <c r="L25" s="208" t="s">
        <v>214</v>
      </c>
      <c r="M25" s="239">
        <v>2.5000000000000001E-2</v>
      </c>
      <c r="N25" s="208" t="s">
        <v>214</v>
      </c>
      <c r="O25" s="239">
        <v>2.5000000000000001E-2</v>
      </c>
      <c r="P25" s="208" t="s">
        <v>214</v>
      </c>
      <c r="Q25" s="239">
        <v>0.05</v>
      </c>
      <c r="R25" s="208"/>
      <c r="S25" s="239"/>
      <c r="T25" s="208"/>
      <c r="U25" s="239"/>
      <c r="V25" s="208"/>
      <c r="W25" s="239"/>
      <c r="X25" s="208"/>
      <c r="Y25" s="239"/>
      <c r="Z25" s="208"/>
      <c r="AA25" s="239"/>
    </row>
    <row r="26" spans="2:28" ht="16" x14ac:dyDescent="0.2">
      <c r="B26" s="243" t="s">
        <v>192</v>
      </c>
      <c r="C26" s="181" t="s">
        <v>171</v>
      </c>
      <c r="D26" s="181" t="s">
        <v>14</v>
      </c>
      <c r="E26" s="178" t="s">
        <v>138</v>
      </c>
      <c r="F26" s="203">
        <v>0.06</v>
      </c>
      <c r="G26" s="295"/>
      <c r="H26" s="240" t="s">
        <v>167</v>
      </c>
      <c r="I26" s="208">
        <v>0.05</v>
      </c>
      <c r="J26" s="208" t="s">
        <v>167</v>
      </c>
      <c r="K26" s="208">
        <v>0.05</v>
      </c>
      <c r="L26" s="208" t="s">
        <v>167</v>
      </c>
      <c r="M26" s="208">
        <v>0.05</v>
      </c>
      <c r="N26" s="208" t="s">
        <v>167</v>
      </c>
      <c r="O26" s="208">
        <v>0.05</v>
      </c>
      <c r="P26" s="208" t="s">
        <v>167</v>
      </c>
      <c r="Q26" s="208">
        <v>0.05</v>
      </c>
      <c r="R26" s="208" t="s">
        <v>167</v>
      </c>
      <c r="S26" s="208">
        <v>0.05</v>
      </c>
      <c r="T26" s="208" t="s">
        <v>167</v>
      </c>
      <c r="U26" s="208">
        <v>0.05</v>
      </c>
      <c r="V26" s="208" t="s">
        <v>167</v>
      </c>
      <c r="W26" s="208">
        <v>0.05</v>
      </c>
      <c r="X26" s="208" t="s">
        <v>167</v>
      </c>
      <c r="Y26" s="206">
        <v>0.05</v>
      </c>
      <c r="Z26" s="208" t="s">
        <v>167</v>
      </c>
      <c r="AA26" s="206">
        <v>0.05</v>
      </c>
      <c r="AB26" s="247" t="s">
        <v>224</v>
      </c>
    </row>
    <row r="27" spans="2:28" ht="16" x14ac:dyDescent="0.2">
      <c r="B27" s="187" t="s">
        <v>182</v>
      </c>
      <c r="C27" s="181" t="s">
        <v>203</v>
      </c>
      <c r="D27" s="181" t="s">
        <v>14</v>
      </c>
      <c r="E27" s="178" t="s">
        <v>181</v>
      </c>
      <c r="F27" s="203">
        <v>0.08</v>
      </c>
      <c r="G27" s="295"/>
      <c r="H27" s="240" t="s">
        <v>168</v>
      </c>
      <c r="I27" s="208">
        <v>0.05</v>
      </c>
      <c r="J27" s="208" t="s">
        <v>168</v>
      </c>
      <c r="K27" s="208">
        <v>0.05</v>
      </c>
      <c r="L27" s="208" t="s">
        <v>168</v>
      </c>
      <c r="M27" s="208">
        <v>0.05</v>
      </c>
      <c r="N27" s="208" t="s">
        <v>168</v>
      </c>
      <c r="O27" s="208">
        <v>0.05</v>
      </c>
      <c r="P27" s="208" t="s">
        <v>168</v>
      </c>
      <c r="Q27" s="208">
        <v>0.05</v>
      </c>
      <c r="R27" s="208" t="s">
        <v>168</v>
      </c>
      <c r="S27" s="208">
        <v>0.05</v>
      </c>
      <c r="T27" s="208" t="s">
        <v>168</v>
      </c>
      <c r="U27" s="208">
        <v>0.05</v>
      </c>
      <c r="V27" s="208" t="s">
        <v>168</v>
      </c>
      <c r="W27" s="206">
        <v>0.2</v>
      </c>
      <c r="X27" s="208" t="s">
        <v>168</v>
      </c>
      <c r="Y27" s="206">
        <v>0.2</v>
      </c>
      <c r="Z27" s="208" t="s">
        <v>168</v>
      </c>
      <c r="AA27" s="206">
        <v>0.2</v>
      </c>
    </row>
    <row r="28" spans="2:28" ht="33" thickBot="1" x14ac:dyDescent="0.25">
      <c r="B28" s="248" t="s">
        <v>60</v>
      </c>
      <c r="C28" s="182" t="s">
        <v>171</v>
      </c>
      <c r="D28" s="182" t="s">
        <v>14</v>
      </c>
      <c r="E28" s="199" t="s">
        <v>200</v>
      </c>
      <c r="F28" s="204">
        <v>0.08</v>
      </c>
      <c r="G28" s="296"/>
      <c r="H28" s="240"/>
      <c r="I28" s="208">
        <v>0.05</v>
      </c>
      <c r="J28" s="208"/>
      <c r="K28" s="206">
        <v>0.05</v>
      </c>
      <c r="L28" s="208"/>
      <c r="M28" s="206">
        <v>0.05</v>
      </c>
      <c r="N28" s="208"/>
      <c r="O28" s="206">
        <v>0.1</v>
      </c>
      <c r="P28" s="208"/>
      <c r="Q28" s="206">
        <v>0.1</v>
      </c>
      <c r="R28" s="208"/>
      <c r="S28" s="206">
        <v>0.1</v>
      </c>
      <c r="T28" s="208"/>
      <c r="U28" s="206">
        <v>0.05</v>
      </c>
      <c r="V28" s="208"/>
      <c r="W28" s="206">
        <v>0</v>
      </c>
      <c r="X28" s="208"/>
      <c r="Y28" s="206">
        <v>0</v>
      </c>
      <c r="Z28" s="208"/>
      <c r="AA28" s="206">
        <v>0</v>
      </c>
    </row>
    <row r="29" spans="2:28" ht="17" thickTop="1" x14ac:dyDescent="0.2">
      <c r="B29" s="190" t="s">
        <v>97</v>
      </c>
      <c r="C29" s="189"/>
      <c r="D29" s="189" t="s">
        <v>96</v>
      </c>
      <c r="E29" s="200" t="s">
        <v>107</v>
      </c>
      <c r="F29" s="57">
        <f>0.1*(G5)</f>
        <v>0.12400000000000003</v>
      </c>
      <c r="G29" s="297">
        <f>SUM(F29:F30)</f>
        <v>0.24800000000000005</v>
      </c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</row>
    <row r="30" spans="2:28" ht="17" thickBot="1" x14ac:dyDescent="0.25">
      <c r="B30" s="192" t="s">
        <v>139</v>
      </c>
      <c r="C30" s="191"/>
      <c r="D30" s="191" t="s">
        <v>96</v>
      </c>
      <c r="E30" s="179" t="s">
        <v>107</v>
      </c>
      <c r="F30" s="201">
        <f>0.1*(G5)</f>
        <v>0.12400000000000003</v>
      </c>
      <c r="G30" s="298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</row>
    <row r="31" spans="2:28" x14ac:dyDescent="0.2">
      <c r="F31" s="299">
        <f>SUM(G5:G28)</f>
        <v>2.3000000000000003</v>
      </c>
      <c r="G31" s="300"/>
      <c r="H31" s="286">
        <f>SUM(I5:I28)</f>
        <v>1.1000000000000001</v>
      </c>
      <c r="I31" s="287"/>
      <c r="J31" s="282">
        <f>SUM(K5:K28)</f>
        <v>0.97500000000000009</v>
      </c>
      <c r="K31" s="283"/>
      <c r="L31" s="282">
        <f>SUM(M5:M28)</f>
        <v>1.5</v>
      </c>
      <c r="M31" s="283"/>
      <c r="N31" s="282">
        <f>SUM(O5:O28)</f>
        <v>2.4499999999999993</v>
      </c>
      <c r="O31" s="283"/>
      <c r="P31" s="282">
        <f>SUM(Q5:Q28)</f>
        <v>2.2999999999999994</v>
      </c>
      <c r="Q31" s="283"/>
      <c r="R31" s="282">
        <f>SUM(S5:S28)</f>
        <v>2.3499999999999996</v>
      </c>
      <c r="S31" s="283"/>
      <c r="T31" s="282">
        <f>SUM(U5:U28)</f>
        <v>1.6000000000000003</v>
      </c>
      <c r="U31" s="283"/>
      <c r="V31" s="282">
        <f>SUM(W5:W28)</f>
        <v>1.25</v>
      </c>
      <c r="W31" s="283"/>
      <c r="X31" s="282">
        <f>SUM(Y5:Y28)</f>
        <v>0.90000000000000013</v>
      </c>
      <c r="Y31" s="283"/>
      <c r="Z31" s="282">
        <f>SUM(AA5:AA28)</f>
        <v>1.5</v>
      </c>
      <c r="AA31" s="283"/>
    </row>
    <row r="32" spans="2:28" x14ac:dyDescent="0.2">
      <c r="F32" s="466" t="s">
        <v>235</v>
      </c>
      <c r="G32" s="467"/>
      <c r="H32" s="468">
        <v>1.64</v>
      </c>
      <c r="I32" s="469"/>
      <c r="J32" s="470">
        <v>2.4700000000000002</v>
      </c>
      <c r="K32" s="471"/>
      <c r="L32" s="470">
        <v>2.38</v>
      </c>
      <c r="M32" s="471"/>
      <c r="N32" s="470">
        <v>1.99</v>
      </c>
      <c r="O32" s="471"/>
      <c r="P32" s="470">
        <v>1.87</v>
      </c>
      <c r="Q32" s="471"/>
      <c r="R32" s="470">
        <v>1.75</v>
      </c>
      <c r="S32" s="471"/>
      <c r="T32" s="470">
        <v>1.77</v>
      </c>
      <c r="U32" s="471"/>
      <c r="V32" s="470">
        <v>1.08</v>
      </c>
      <c r="W32" s="471"/>
      <c r="X32" s="470">
        <v>0.79</v>
      </c>
      <c r="Y32" s="471"/>
      <c r="Z32" s="470">
        <v>0.76</v>
      </c>
      <c r="AA32" s="471"/>
    </row>
    <row r="33" spans="2:27" x14ac:dyDescent="0.2">
      <c r="B33" s="237" t="s">
        <v>183</v>
      </c>
      <c r="C33" t="s">
        <v>189</v>
      </c>
      <c r="F33" s="235"/>
      <c r="G33" s="235"/>
      <c r="H33" s="289" t="s">
        <v>206</v>
      </c>
      <c r="I33" s="289"/>
      <c r="J33" s="236" t="s">
        <v>116</v>
      </c>
      <c r="K33" s="236"/>
      <c r="L33" s="236" t="s">
        <v>116</v>
      </c>
      <c r="M33" s="236"/>
      <c r="N33" s="236" t="s">
        <v>198</v>
      </c>
      <c r="O33" s="236"/>
      <c r="P33" s="236" t="s">
        <v>199</v>
      </c>
      <c r="Q33" s="236"/>
      <c r="R33" s="236" t="s">
        <v>213</v>
      </c>
      <c r="S33" s="236"/>
      <c r="T33" s="236"/>
      <c r="U33" s="236"/>
      <c r="V33" s="236" t="s">
        <v>207</v>
      </c>
      <c r="W33" s="236"/>
      <c r="X33" s="236" t="s">
        <v>209</v>
      </c>
      <c r="Y33" s="236"/>
      <c r="Z33" s="236" t="s">
        <v>208</v>
      </c>
      <c r="AA33" s="236"/>
    </row>
    <row r="34" spans="2:27" x14ac:dyDescent="0.2">
      <c r="C34" t="s">
        <v>188</v>
      </c>
      <c r="H34" s="288" t="s">
        <v>233</v>
      </c>
      <c r="I34" s="288"/>
      <c r="J34" s="288"/>
      <c r="K34" s="288"/>
      <c r="N34" t="s">
        <v>212</v>
      </c>
      <c r="P34" t="s">
        <v>156</v>
      </c>
      <c r="R34" t="s">
        <v>211</v>
      </c>
      <c r="T34" t="s">
        <v>210</v>
      </c>
    </row>
    <row r="35" spans="2:27" x14ac:dyDescent="0.2">
      <c r="C35" t="s">
        <v>204</v>
      </c>
    </row>
    <row r="37" spans="2:27" x14ac:dyDescent="0.2">
      <c r="B37" s="237" t="s">
        <v>178</v>
      </c>
      <c r="C37" t="s">
        <v>185</v>
      </c>
    </row>
    <row r="38" spans="2:27" x14ac:dyDescent="0.2">
      <c r="C38" t="s">
        <v>195</v>
      </c>
    </row>
    <row r="39" spans="2:27" x14ac:dyDescent="0.2">
      <c r="C39" t="s">
        <v>194</v>
      </c>
    </row>
    <row r="40" spans="2:27" x14ac:dyDescent="0.2">
      <c r="C40" t="s">
        <v>193</v>
      </c>
    </row>
  </sheetData>
  <mergeCells count="74">
    <mergeCell ref="V32:W32"/>
    <mergeCell ref="X32:Y32"/>
    <mergeCell ref="Z32:AA32"/>
    <mergeCell ref="F32:G32"/>
    <mergeCell ref="L32:M32"/>
    <mergeCell ref="N32:O32"/>
    <mergeCell ref="P32:Q32"/>
    <mergeCell ref="R32:S32"/>
    <mergeCell ref="T32:U32"/>
    <mergeCell ref="H34:K34"/>
    <mergeCell ref="H33:I33"/>
    <mergeCell ref="F3:G3"/>
    <mergeCell ref="F4:G4"/>
    <mergeCell ref="G17:G28"/>
    <mergeCell ref="G29:G30"/>
    <mergeCell ref="F31:G31"/>
    <mergeCell ref="F13:F14"/>
    <mergeCell ref="H3:I3"/>
    <mergeCell ref="J3:K3"/>
    <mergeCell ref="G5:G16"/>
    <mergeCell ref="H32:I32"/>
    <mergeCell ref="J32:K32"/>
    <mergeCell ref="L3:M3"/>
    <mergeCell ref="N3:O3"/>
    <mergeCell ref="P3:Q3"/>
    <mergeCell ref="H31:I31"/>
    <mergeCell ref="J31:K31"/>
    <mergeCell ref="L31:M31"/>
    <mergeCell ref="N31:O31"/>
    <mergeCell ref="P31:Q31"/>
    <mergeCell ref="R3:S3"/>
    <mergeCell ref="T3:U3"/>
    <mergeCell ref="V3:W3"/>
    <mergeCell ref="X3:Y3"/>
    <mergeCell ref="Z3:AA3"/>
    <mergeCell ref="R31:S31"/>
    <mergeCell ref="T31:U31"/>
    <mergeCell ref="V31:W31"/>
    <mergeCell ref="X31:Y31"/>
    <mergeCell ref="Z31:AA31"/>
    <mergeCell ref="E24:E25"/>
    <mergeCell ref="D24:D25"/>
    <mergeCell ref="C24:C25"/>
    <mergeCell ref="B24:B25"/>
    <mergeCell ref="F18:F19"/>
    <mergeCell ref="E18:E19"/>
    <mergeCell ref="D18:D19"/>
    <mergeCell ref="C18:C19"/>
    <mergeCell ref="B18:B19"/>
    <mergeCell ref="B22:B23"/>
    <mergeCell ref="F24:F25"/>
    <mergeCell ref="C22:C23"/>
    <mergeCell ref="B5:B6"/>
    <mergeCell ref="C5:C6"/>
    <mergeCell ref="D5:D6"/>
    <mergeCell ref="E5:E6"/>
    <mergeCell ref="F5:F6"/>
    <mergeCell ref="D22:D23"/>
    <mergeCell ref="E22:E23"/>
    <mergeCell ref="F22:F23"/>
    <mergeCell ref="E20:E21"/>
    <mergeCell ref="D20:D21"/>
    <mergeCell ref="C20:C21"/>
    <mergeCell ref="B20:B21"/>
    <mergeCell ref="F20:F21"/>
    <mergeCell ref="E9:E11"/>
    <mergeCell ref="D9:D11"/>
    <mergeCell ref="C9:C11"/>
    <mergeCell ref="D13:D14"/>
    <mergeCell ref="E13:E14"/>
    <mergeCell ref="B9:B11"/>
    <mergeCell ref="F9:F11"/>
    <mergeCell ref="B13:B14"/>
    <mergeCell ref="C13:C14"/>
  </mergeCells>
  <conditionalFormatting sqref="F5:AA5 F12:F13 F15:F16">
    <cfRule type="cellIs" dxfId="2" priority="1" operator="equal">
      <formula>0</formula>
    </cfRule>
  </conditionalFormatting>
  <conditionalFormatting sqref="F17:AA17 G18:AA21 G23:AA25">
    <cfRule type="cellIs" dxfId="1" priority="11" operator="equal">
      <formula>0</formula>
    </cfRule>
  </conditionalFormatting>
  <conditionalFormatting sqref="H6:AA16 F7:F9 F18 F20 F22:AA22 F24 F26:AA28">
    <cfRule type="cellIs" dxfId="0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93D188-1A28-1A44-B781-88979294C495}">
          <x14:formula1>
            <xm:f>TecProfiles!$B$3:$B$18</xm:f>
          </x14:formula1>
          <xm:sqref>Z5:Z28 J5:J28 L5:L28 R5:R28 N5:N28 X5:X28 V5:V28 T5:T28 P5:P28 H6:H28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BF6D-6946-4DC5-BFFF-D104517D9D45}">
  <sheetPr codeName="Sheet5">
    <pageSetUpPr fitToPage="1"/>
  </sheetPr>
  <dimension ref="B2:Q31"/>
  <sheetViews>
    <sheetView topLeftCell="C1" zoomScaleNormal="100" workbookViewId="0">
      <selection activeCell="F22" sqref="F22"/>
    </sheetView>
  </sheetViews>
  <sheetFormatPr baseColWidth="10" defaultColWidth="8.83203125" defaultRowHeight="15" x14ac:dyDescent="0.2"/>
  <cols>
    <col min="2" max="2" width="36.83203125" bestFit="1" customWidth="1"/>
    <col min="3" max="3" width="43.33203125" bestFit="1" customWidth="1"/>
    <col min="4" max="4" width="19.5" bestFit="1" customWidth="1"/>
    <col min="5" max="5" width="42" bestFit="1" customWidth="1"/>
    <col min="6" max="7" width="7.5" customWidth="1"/>
    <col min="8" max="17" width="26.33203125" customWidth="1"/>
  </cols>
  <sheetData>
    <row r="2" spans="2:17" ht="16" thickBot="1" x14ac:dyDescent="0.25"/>
    <row r="3" spans="2:17" ht="16" thickTop="1" x14ac:dyDescent="0.2">
      <c r="F3" s="290" t="s">
        <v>141</v>
      </c>
      <c r="G3" s="291"/>
    </row>
    <row r="4" spans="2:17" ht="14.5" customHeight="1" thickBot="1" x14ac:dyDescent="0.25">
      <c r="B4" s="195" t="s">
        <v>140</v>
      </c>
      <c r="C4" s="193" t="s">
        <v>109</v>
      </c>
      <c r="D4" s="195" t="s">
        <v>136</v>
      </c>
      <c r="E4" s="196" t="s">
        <v>108</v>
      </c>
      <c r="F4" s="292" t="s">
        <v>86</v>
      </c>
      <c r="G4" s="293"/>
      <c r="H4" s="215" t="s">
        <v>119</v>
      </c>
      <c r="I4" s="215" t="str">
        <f t="shared" ref="I4:Q4" si="0">LEFT(H4,3)&amp;RIGHT(H4,4)&amp;"-"&amp;MID(H4,9,3)&amp;(RIGHT(H4,4)+1)</f>
        <v>Q2/2027-Q1/2028</v>
      </c>
      <c r="J4" s="215" t="str">
        <f t="shared" si="0"/>
        <v>Q2/2028-Q1/2029</v>
      </c>
      <c r="K4" s="215" t="str">
        <f t="shared" si="0"/>
        <v>Q2/2029-Q1/2030</v>
      </c>
      <c r="L4" s="215" t="str">
        <f t="shared" si="0"/>
        <v>Q2/2030-Q1/2031</v>
      </c>
      <c r="M4" s="215" t="str">
        <f t="shared" si="0"/>
        <v>Q2/2031-Q1/2032</v>
      </c>
      <c r="N4" s="215" t="str">
        <f t="shared" si="0"/>
        <v>Q2/2032-Q1/2033</v>
      </c>
      <c r="O4" s="215" t="str">
        <f t="shared" si="0"/>
        <v>Q2/2033-Q1/2034</v>
      </c>
      <c r="P4" s="215" t="str">
        <f t="shared" si="0"/>
        <v>Q2/2034-Q1/2035</v>
      </c>
      <c r="Q4" s="215" t="str">
        <f t="shared" si="0"/>
        <v>Q2/2035-Q1/2036</v>
      </c>
    </row>
    <row r="5" spans="2:17" ht="16" x14ac:dyDescent="0.2">
      <c r="B5" s="194" t="s">
        <v>0</v>
      </c>
      <c r="C5" s="180" t="s">
        <v>110</v>
      </c>
      <c r="D5" s="180" t="s">
        <v>95</v>
      </c>
      <c r="E5" s="197" t="s">
        <v>98</v>
      </c>
      <c r="F5" s="218">
        <v>0.94</v>
      </c>
      <c r="G5" s="308">
        <f>SUM(F5:F12)</f>
        <v>4.468</v>
      </c>
      <c r="H5" s="208" t="str">
        <f>ROUNDDOWN(0.33,2)&amp;"MC"&amp;"|"&amp;ROUNDDOWN(0.335,2)&amp;"MD"</f>
        <v>0.33MC|0.33MD</v>
      </c>
      <c r="I5" s="208" t="s">
        <v>169</v>
      </c>
      <c r="J5" s="208" t="s">
        <v>170</v>
      </c>
      <c r="K5" s="208" t="s">
        <v>170</v>
      </c>
      <c r="L5" s="208" t="s">
        <v>170</v>
      </c>
      <c r="M5" s="208" t="s">
        <v>170</v>
      </c>
      <c r="N5" s="208" t="s">
        <v>170</v>
      </c>
      <c r="O5" s="208" t="s">
        <v>170</v>
      </c>
      <c r="P5" s="208" t="s">
        <v>170</v>
      </c>
      <c r="Q5" s="208" t="s">
        <v>170</v>
      </c>
    </row>
    <row r="6" spans="2:17" ht="16" x14ac:dyDescent="0.2">
      <c r="B6" s="15" t="s">
        <v>18</v>
      </c>
      <c r="C6" s="181" t="s">
        <v>111</v>
      </c>
      <c r="D6" s="181" t="s">
        <v>95</v>
      </c>
      <c r="E6" s="178" t="s">
        <v>99</v>
      </c>
      <c r="F6" s="203">
        <v>1.73</v>
      </c>
      <c r="G6" s="306"/>
      <c r="H6" s="208"/>
      <c r="I6" s="208"/>
      <c r="J6" s="208"/>
      <c r="K6" s="208"/>
      <c r="L6" s="208"/>
      <c r="M6" s="208"/>
      <c r="N6" s="208"/>
      <c r="O6" s="208"/>
      <c r="P6" s="208"/>
      <c r="Q6" s="208"/>
    </row>
    <row r="7" spans="2:17" ht="16" x14ac:dyDescent="0.2">
      <c r="B7" s="15" t="s">
        <v>113</v>
      </c>
      <c r="C7" s="181" t="s">
        <v>111</v>
      </c>
      <c r="D7" s="181" t="s">
        <v>95</v>
      </c>
      <c r="E7" s="178" t="s">
        <v>100</v>
      </c>
      <c r="F7" s="203"/>
      <c r="G7" s="306"/>
      <c r="H7" s="208"/>
      <c r="I7" s="208"/>
      <c r="J7" s="208"/>
      <c r="K7" s="208"/>
      <c r="L7" s="208"/>
      <c r="M7" s="208"/>
      <c r="N7" s="208"/>
      <c r="O7" s="208"/>
      <c r="P7" s="208"/>
      <c r="Q7" s="208"/>
    </row>
    <row r="8" spans="2:17" ht="16" x14ac:dyDescent="0.2">
      <c r="B8" s="183" t="s">
        <v>19</v>
      </c>
      <c r="C8" s="181" t="s">
        <v>112</v>
      </c>
      <c r="D8" s="181" t="s">
        <v>95</v>
      </c>
      <c r="E8" s="178" t="s">
        <v>101</v>
      </c>
      <c r="F8" s="203">
        <v>0.2</v>
      </c>
      <c r="G8" s="306"/>
      <c r="H8" s="208"/>
      <c r="I8" s="208"/>
      <c r="J8" s="208"/>
      <c r="K8" s="208"/>
      <c r="L8" s="208"/>
      <c r="M8" s="208"/>
      <c r="N8" s="208"/>
      <c r="O8" s="208"/>
      <c r="P8" s="208"/>
      <c r="Q8" s="208"/>
    </row>
    <row r="9" spans="2:17" ht="16" x14ac:dyDescent="0.2">
      <c r="B9" s="15" t="s">
        <v>53</v>
      </c>
      <c r="C9" s="181" t="s">
        <v>137</v>
      </c>
      <c r="D9" s="181" t="s">
        <v>95</v>
      </c>
      <c r="E9" s="178" t="s">
        <v>101</v>
      </c>
      <c r="F9" s="203">
        <v>0.04</v>
      </c>
      <c r="G9" s="306"/>
      <c r="H9" s="207"/>
      <c r="I9" s="206"/>
      <c r="J9" s="206"/>
      <c r="K9" s="206"/>
      <c r="L9" s="206"/>
      <c r="M9" s="206"/>
      <c r="N9" s="206"/>
      <c r="O9" s="206"/>
      <c r="P9" s="206"/>
      <c r="Q9" s="206"/>
    </row>
    <row r="10" spans="2:17" ht="16" x14ac:dyDescent="0.2">
      <c r="B10" s="183" t="s">
        <v>20</v>
      </c>
      <c r="C10" s="181" t="s">
        <v>137</v>
      </c>
      <c r="D10" s="181" t="s">
        <v>95</v>
      </c>
      <c r="E10" s="178" t="s">
        <v>138</v>
      </c>
      <c r="F10" s="203">
        <v>0.13</v>
      </c>
      <c r="G10" s="306"/>
      <c r="H10" s="208"/>
      <c r="I10" s="208"/>
      <c r="J10" s="208"/>
      <c r="K10" s="208"/>
      <c r="L10" s="208"/>
      <c r="M10" s="208"/>
      <c r="N10" s="208"/>
      <c r="O10" s="208"/>
      <c r="P10" s="208"/>
      <c r="Q10" s="208"/>
    </row>
    <row r="11" spans="2:17" ht="16" x14ac:dyDescent="0.2">
      <c r="B11" s="15" t="s">
        <v>21</v>
      </c>
      <c r="C11" s="181" t="s">
        <v>110</v>
      </c>
      <c r="D11" s="181" t="s">
        <v>95</v>
      </c>
      <c r="E11" s="178" t="s">
        <v>102</v>
      </c>
      <c r="F11" s="203">
        <v>0.628</v>
      </c>
      <c r="G11" s="306"/>
      <c r="H11" s="208"/>
      <c r="I11" s="208"/>
      <c r="J11" s="208"/>
      <c r="K11" s="208"/>
      <c r="L11" s="208"/>
      <c r="M11" s="208"/>
      <c r="N11" s="208"/>
      <c r="O11" s="208"/>
      <c r="P11" s="208"/>
      <c r="Q11" s="208"/>
    </row>
    <row r="12" spans="2:17" ht="16" x14ac:dyDescent="0.2">
      <c r="B12" s="15" t="s">
        <v>22</v>
      </c>
      <c r="C12" s="181" t="s">
        <v>137</v>
      </c>
      <c r="D12" s="181" t="s">
        <v>95</v>
      </c>
      <c r="E12" s="178" t="s">
        <v>138</v>
      </c>
      <c r="F12" s="203">
        <v>0.8</v>
      </c>
      <c r="G12" s="309"/>
      <c r="H12" s="208"/>
      <c r="I12" s="208"/>
      <c r="J12" s="208"/>
      <c r="K12" s="208"/>
      <c r="L12" s="208"/>
      <c r="M12" s="208"/>
      <c r="N12" s="208"/>
      <c r="O12" s="208"/>
      <c r="P12" s="208"/>
      <c r="Q12" s="208"/>
    </row>
    <row r="13" spans="2:17" ht="16" thickBot="1" x14ac:dyDescent="0.25">
      <c r="B13" s="188" t="s">
        <v>16</v>
      </c>
      <c r="C13" s="184"/>
      <c r="D13" s="184" t="s">
        <v>165</v>
      </c>
      <c r="E13" s="198" t="s">
        <v>103</v>
      </c>
      <c r="F13" s="219">
        <v>1.4893333333333334</v>
      </c>
      <c r="G13" s="19">
        <f>SUM(F13)</f>
        <v>1.4893333333333334</v>
      </c>
      <c r="H13" s="43"/>
      <c r="I13" s="150"/>
      <c r="J13" s="150"/>
      <c r="K13" s="150"/>
      <c r="L13" s="150"/>
      <c r="M13" s="150"/>
      <c r="N13" s="150"/>
      <c r="O13" s="150"/>
      <c r="P13" s="150"/>
      <c r="Q13" s="150"/>
    </row>
    <row r="14" spans="2:17" ht="17" thickTop="1" x14ac:dyDescent="0.2">
      <c r="B14" s="185" t="s">
        <v>42</v>
      </c>
      <c r="C14" s="180" t="s">
        <v>116</v>
      </c>
      <c r="D14" s="180" t="s">
        <v>135</v>
      </c>
      <c r="E14" s="197" t="s">
        <v>104</v>
      </c>
      <c r="F14" s="202">
        <v>0.2</v>
      </c>
      <c r="G14" s="305">
        <f>SUM(F14:F28)</f>
        <v>2.9800000000000004</v>
      </c>
      <c r="H14" s="207"/>
      <c r="I14" s="206"/>
      <c r="J14" s="206"/>
      <c r="K14" s="206"/>
      <c r="L14" s="206"/>
      <c r="M14" s="206"/>
      <c r="N14" s="206"/>
      <c r="O14" s="206"/>
      <c r="P14" s="206"/>
      <c r="Q14" s="206"/>
    </row>
    <row r="15" spans="2:17" ht="16" x14ac:dyDescent="0.2">
      <c r="B15" s="15" t="s">
        <v>41</v>
      </c>
      <c r="C15" s="181" t="s">
        <v>114</v>
      </c>
      <c r="D15" s="181" t="s">
        <v>135</v>
      </c>
      <c r="E15" s="178" t="s">
        <v>99</v>
      </c>
      <c r="F15" s="203">
        <v>0.6</v>
      </c>
      <c r="G15" s="306"/>
      <c r="H15" s="207"/>
      <c r="I15" s="206"/>
      <c r="J15" s="206"/>
      <c r="K15" s="206"/>
      <c r="L15" s="206"/>
      <c r="M15" s="206"/>
      <c r="N15" s="206"/>
      <c r="O15" s="206"/>
      <c r="P15" s="206"/>
      <c r="Q15" s="206"/>
    </row>
    <row r="16" spans="2:17" ht="16" x14ac:dyDescent="0.2">
      <c r="B16" s="15" t="s">
        <v>43</v>
      </c>
      <c r="C16" s="181" t="s">
        <v>116</v>
      </c>
      <c r="D16" s="181" t="s">
        <v>135</v>
      </c>
      <c r="E16" s="178" t="s">
        <v>98</v>
      </c>
      <c r="F16" s="203">
        <v>0.05</v>
      </c>
      <c r="G16" s="306"/>
      <c r="H16" s="207"/>
      <c r="I16" s="206"/>
      <c r="J16" s="206"/>
      <c r="K16" s="206"/>
      <c r="L16" s="206"/>
      <c r="M16" s="206"/>
      <c r="N16" s="206"/>
      <c r="O16" s="206"/>
      <c r="P16" s="206"/>
      <c r="Q16" s="206"/>
    </row>
    <row r="17" spans="2:17" ht="16" x14ac:dyDescent="0.2">
      <c r="B17" s="17" t="s">
        <v>44</v>
      </c>
      <c r="C17" s="181" t="s">
        <v>116</v>
      </c>
      <c r="D17" s="181" t="s">
        <v>135</v>
      </c>
      <c r="E17" s="178" t="s">
        <v>98</v>
      </c>
      <c r="F17" s="203">
        <v>0.06</v>
      </c>
      <c r="G17" s="306"/>
      <c r="H17" s="207"/>
      <c r="I17" s="206"/>
      <c r="J17" s="206"/>
      <c r="K17" s="206"/>
      <c r="L17" s="206"/>
      <c r="M17" s="206"/>
      <c r="N17" s="206"/>
      <c r="O17" s="206"/>
      <c r="P17" s="206"/>
      <c r="Q17" s="206"/>
    </row>
    <row r="18" spans="2:17" ht="16" x14ac:dyDescent="0.2">
      <c r="B18" s="186" t="s">
        <v>115</v>
      </c>
      <c r="C18" s="181" t="s">
        <v>117</v>
      </c>
      <c r="D18" s="181" t="s">
        <v>135</v>
      </c>
      <c r="E18" s="178" t="s">
        <v>105</v>
      </c>
      <c r="F18" s="203">
        <v>0.06</v>
      </c>
      <c r="G18" s="306"/>
      <c r="H18" s="207"/>
      <c r="I18" s="206"/>
      <c r="J18" s="206"/>
      <c r="K18" s="206"/>
      <c r="L18" s="206"/>
      <c r="M18" s="206"/>
      <c r="N18" s="206"/>
      <c r="O18" s="206"/>
      <c r="P18" s="206"/>
      <c r="Q18" s="206"/>
    </row>
    <row r="19" spans="2:17" ht="16" x14ac:dyDescent="0.2">
      <c r="B19" s="186" t="s">
        <v>13</v>
      </c>
      <c r="C19" s="181" t="s">
        <v>116</v>
      </c>
      <c r="D19" s="181" t="s">
        <v>135</v>
      </c>
      <c r="E19" s="178" t="s">
        <v>98</v>
      </c>
      <c r="F19" s="203">
        <v>0.15</v>
      </c>
      <c r="G19" s="306"/>
      <c r="H19" s="207"/>
      <c r="I19" s="206"/>
      <c r="J19" s="206"/>
      <c r="K19" s="206"/>
      <c r="L19" s="206"/>
      <c r="M19" s="206"/>
      <c r="N19" s="206"/>
      <c r="O19" s="206"/>
      <c r="P19" s="206"/>
      <c r="Q19" s="206"/>
    </row>
    <row r="20" spans="2:17" ht="16" x14ac:dyDescent="0.2">
      <c r="B20" s="187" t="s">
        <v>45</v>
      </c>
      <c r="C20" s="181" t="s">
        <v>137</v>
      </c>
      <c r="D20" s="181" t="s">
        <v>135</v>
      </c>
      <c r="E20" s="178" t="s">
        <v>106</v>
      </c>
      <c r="F20" s="203">
        <v>0.05</v>
      </c>
      <c r="G20" s="306"/>
      <c r="H20" s="207"/>
      <c r="I20" s="206"/>
      <c r="J20" s="206"/>
      <c r="K20" s="206"/>
      <c r="L20" s="206"/>
      <c r="M20" s="206"/>
      <c r="N20" s="206"/>
      <c r="O20" s="206"/>
      <c r="P20" s="206"/>
      <c r="Q20" s="206"/>
    </row>
    <row r="21" spans="2:17" ht="16" x14ac:dyDescent="0.2">
      <c r="B21" s="187" t="s">
        <v>55</v>
      </c>
      <c r="C21" s="181" t="s">
        <v>118</v>
      </c>
      <c r="D21" s="181" t="s">
        <v>135</v>
      </c>
      <c r="E21" s="178" t="s">
        <v>102</v>
      </c>
      <c r="F21" s="203">
        <v>0.1</v>
      </c>
      <c r="G21" s="306"/>
      <c r="H21" s="207"/>
      <c r="I21" s="206"/>
      <c r="J21" s="206"/>
      <c r="K21" s="206"/>
      <c r="L21" s="206"/>
      <c r="M21" s="206"/>
      <c r="N21" s="206"/>
      <c r="O21" s="206"/>
      <c r="P21" s="206"/>
      <c r="Q21" s="206"/>
    </row>
    <row r="22" spans="2:17" ht="16" x14ac:dyDescent="0.2">
      <c r="B22" s="187" t="s">
        <v>46</v>
      </c>
      <c r="C22" s="181" t="s">
        <v>118</v>
      </c>
      <c r="D22" s="181" t="s">
        <v>135</v>
      </c>
      <c r="E22" s="178" t="s">
        <v>102</v>
      </c>
      <c r="F22" s="203">
        <v>0.61</v>
      </c>
      <c r="G22" s="306"/>
      <c r="H22" s="207"/>
      <c r="I22" s="206"/>
      <c r="J22" s="206"/>
      <c r="K22" s="206"/>
      <c r="L22" s="206"/>
      <c r="M22" s="206"/>
      <c r="N22" s="206"/>
      <c r="O22" s="206"/>
      <c r="P22" s="206"/>
      <c r="Q22" s="206"/>
    </row>
    <row r="23" spans="2:17" ht="16" x14ac:dyDescent="0.2">
      <c r="B23" s="183" t="s">
        <v>93</v>
      </c>
      <c r="C23" s="181" t="s">
        <v>114</v>
      </c>
      <c r="D23" s="181" t="s">
        <v>135</v>
      </c>
      <c r="E23" s="178" t="s">
        <v>99</v>
      </c>
      <c r="F23" s="203">
        <v>0.05</v>
      </c>
      <c r="G23" s="306"/>
      <c r="H23" s="207"/>
      <c r="I23" s="206"/>
      <c r="J23" s="206"/>
      <c r="K23" s="206"/>
      <c r="L23" s="206"/>
      <c r="M23" s="206"/>
      <c r="N23" s="206"/>
      <c r="O23" s="206"/>
      <c r="P23" s="206"/>
      <c r="Q23" s="206"/>
    </row>
    <row r="24" spans="2:17" ht="16" x14ac:dyDescent="0.2">
      <c r="B24" s="183" t="s">
        <v>56</v>
      </c>
      <c r="C24" s="181" t="s">
        <v>114</v>
      </c>
      <c r="D24" s="181" t="s">
        <v>135</v>
      </c>
      <c r="E24" s="178" t="s">
        <v>99</v>
      </c>
      <c r="F24" s="203">
        <v>0.1</v>
      </c>
      <c r="G24" s="306"/>
      <c r="H24" s="207"/>
      <c r="I24" s="206"/>
      <c r="J24" s="206"/>
      <c r="K24" s="206"/>
      <c r="L24" s="206"/>
      <c r="M24" s="206"/>
      <c r="N24" s="206"/>
      <c r="O24" s="206"/>
      <c r="P24" s="206"/>
      <c r="Q24" s="206"/>
    </row>
    <row r="25" spans="2:17" ht="16" x14ac:dyDescent="0.2">
      <c r="B25" s="183" t="s">
        <v>94</v>
      </c>
      <c r="C25" s="181" t="s">
        <v>114</v>
      </c>
      <c r="D25" s="181" t="s">
        <v>135</v>
      </c>
      <c r="E25" s="178" t="s">
        <v>99</v>
      </c>
      <c r="F25" s="203">
        <v>0.15</v>
      </c>
      <c r="G25" s="306"/>
      <c r="H25" s="207"/>
      <c r="I25" s="206"/>
      <c r="J25" s="206"/>
      <c r="K25" s="206"/>
      <c r="L25" s="206"/>
      <c r="M25" s="206"/>
      <c r="N25" s="206"/>
      <c r="O25" s="206"/>
      <c r="P25" s="206"/>
      <c r="Q25" s="206"/>
    </row>
    <row r="26" spans="2:17" ht="16" x14ac:dyDescent="0.2">
      <c r="B26" s="15" t="s">
        <v>57</v>
      </c>
      <c r="C26" s="181" t="s">
        <v>114</v>
      </c>
      <c r="D26" s="181" t="s">
        <v>135</v>
      </c>
      <c r="E26" s="178" t="s">
        <v>100</v>
      </c>
      <c r="F26" s="203">
        <v>0.5</v>
      </c>
      <c r="G26" s="306"/>
      <c r="H26" s="207"/>
      <c r="I26" s="206"/>
      <c r="J26" s="206"/>
      <c r="K26" s="206"/>
      <c r="L26" s="206"/>
      <c r="M26" s="206"/>
      <c r="N26" s="206"/>
      <c r="O26" s="206"/>
      <c r="P26" s="206"/>
      <c r="Q26" s="206"/>
    </row>
    <row r="27" spans="2:17" ht="16" x14ac:dyDescent="0.2">
      <c r="B27" s="183" t="s">
        <v>58</v>
      </c>
      <c r="C27" s="181" t="s">
        <v>137</v>
      </c>
      <c r="D27" s="181" t="s">
        <v>135</v>
      </c>
      <c r="E27" s="178" t="s">
        <v>106</v>
      </c>
      <c r="F27" s="203">
        <v>0.1</v>
      </c>
      <c r="G27" s="306"/>
      <c r="H27" s="207"/>
      <c r="I27" s="206"/>
      <c r="J27" s="206"/>
      <c r="K27" s="206"/>
      <c r="L27" s="206"/>
      <c r="M27" s="206"/>
      <c r="N27" s="206"/>
      <c r="O27" s="206"/>
      <c r="P27" s="206"/>
      <c r="Q27" s="206"/>
    </row>
    <row r="28" spans="2:17" ht="17" thickBot="1" x14ac:dyDescent="0.25">
      <c r="B28" s="188" t="s">
        <v>60</v>
      </c>
      <c r="C28" s="182" t="s">
        <v>117</v>
      </c>
      <c r="D28" s="182" t="s">
        <v>135</v>
      </c>
      <c r="E28" s="199" t="s">
        <v>105</v>
      </c>
      <c r="F28" s="204">
        <v>0.2</v>
      </c>
      <c r="G28" s="307"/>
      <c r="H28" s="207"/>
      <c r="I28" s="206"/>
      <c r="J28" s="206"/>
      <c r="K28" s="206"/>
      <c r="L28" s="206"/>
      <c r="M28" s="206"/>
      <c r="N28" s="206"/>
      <c r="O28" s="206"/>
      <c r="P28" s="206"/>
      <c r="Q28" s="206"/>
    </row>
    <row r="29" spans="2:17" ht="17" thickTop="1" x14ac:dyDescent="0.2">
      <c r="B29" s="190" t="s">
        <v>97</v>
      </c>
      <c r="C29" s="189"/>
      <c r="D29" s="189" t="s">
        <v>96</v>
      </c>
      <c r="E29" s="200" t="s">
        <v>107</v>
      </c>
      <c r="F29" s="57">
        <f>0.1*(G5)</f>
        <v>0.44680000000000003</v>
      </c>
      <c r="G29" s="297">
        <f>SUM(F29:F30)</f>
        <v>0.89360000000000006</v>
      </c>
      <c r="H29" s="149"/>
      <c r="I29" s="149"/>
      <c r="J29" s="149"/>
      <c r="K29" s="149"/>
      <c r="L29" s="149"/>
      <c r="M29" s="149"/>
      <c r="N29" s="149"/>
      <c r="O29" s="149"/>
      <c r="P29" s="149"/>
      <c r="Q29" s="149"/>
    </row>
    <row r="30" spans="2:17" ht="17" thickBot="1" x14ac:dyDescent="0.25">
      <c r="B30" s="192" t="s">
        <v>139</v>
      </c>
      <c r="C30" s="191"/>
      <c r="D30" s="191" t="s">
        <v>96</v>
      </c>
      <c r="E30" s="179" t="s">
        <v>107</v>
      </c>
      <c r="F30" s="201">
        <f>0.1*(G5)</f>
        <v>0.44680000000000003</v>
      </c>
      <c r="G30" s="298"/>
      <c r="H30" s="149"/>
      <c r="I30" s="149"/>
      <c r="J30" s="149"/>
      <c r="K30" s="149"/>
      <c r="L30" s="149"/>
      <c r="M30" s="149"/>
      <c r="N30" s="149"/>
      <c r="O30" s="149"/>
      <c r="P30" s="149"/>
      <c r="Q30" s="149"/>
    </row>
    <row r="31" spans="2:17" x14ac:dyDescent="0.2">
      <c r="F31" s="299">
        <f>SUM(G5:G28)</f>
        <v>8.9373333333333349</v>
      </c>
      <c r="G31" s="300"/>
      <c r="H31" s="205"/>
      <c r="I31" s="205"/>
      <c r="J31" s="205"/>
      <c r="K31" s="205"/>
      <c r="L31" s="205"/>
      <c r="M31" s="205"/>
      <c r="N31" s="205"/>
      <c r="O31" s="205"/>
      <c r="P31" s="205"/>
      <c r="Q31" s="205"/>
    </row>
  </sheetData>
  <mergeCells count="6">
    <mergeCell ref="F3:G3"/>
    <mergeCell ref="G14:G28"/>
    <mergeCell ref="F4:G4"/>
    <mergeCell ref="F31:G31"/>
    <mergeCell ref="G29:G30"/>
    <mergeCell ref="G5:G12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D52C-7F45-4A55-B441-2EF018D2A4E1}">
  <sheetPr codeName="Sheet8">
    <pageSetUpPr fitToPage="1"/>
  </sheetPr>
  <dimension ref="B2:Q29"/>
  <sheetViews>
    <sheetView topLeftCell="A3" zoomScale="110" zoomScaleNormal="110" workbookViewId="0">
      <selection activeCell="C34" sqref="C34"/>
    </sheetView>
  </sheetViews>
  <sheetFormatPr baseColWidth="10" defaultColWidth="8.83203125" defaultRowHeight="15" x14ac:dyDescent="0.2"/>
  <cols>
    <col min="2" max="2" width="36.83203125" bestFit="1" customWidth="1"/>
    <col min="3" max="3" width="43.33203125" bestFit="1" customWidth="1"/>
    <col min="4" max="4" width="19.5" bestFit="1" customWidth="1"/>
    <col min="5" max="5" width="42" bestFit="1" customWidth="1"/>
    <col min="6" max="7" width="7.5" customWidth="1"/>
    <col min="8" max="17" width="26.33203125" customWidth="1"/>
  </cols>
  <sheetData>
    <row r="2" spans="2:17" ht="16" thickBot="1" x14ac:dyDescent="0.25"/>
    <row r="3" spans="2:17" ht="16" thickTop="1" x14ac:dyDescent="0.2">
      <c r="F3" s="290" t="s">
        <v>141</v>
      </c>
      <c r="G3" s="291"/>
    </row>
    <row r="4" spans="2:17" ht="16" thickBot="1" x14ac:dyDescent="0.25">
      <c r="B4" s="195" t="s">
        <v>140</v>
      </c>
      <c r="C4" s="193" t="s">
        <v>109</v>
      </c>
      <c r="D4" s="195" t="s">
        <v>136</v>
      </c>
      <c r="E4" s="196" t="s">
        <v>108</v>
      </c>
      <c r="F4" s="310" t="s">
        <v>86</v>
      </c>
      <c r="G4" s="293"/>
      <c r="H4" s="215" t="s">
        <v>119</v>
      </c>
      <c r="I4" s="215" t="str">
        <f t="shared" ref="I4:Q4" si="0">LEFT(H4,3)&amp;RIGHT(H4,4)&amp;"-"&amp;MID(H4,9,3)&amp;(RIGHT(H4,4)+1)</f>
        <v>Q2/2027-Q1/2028</v>
      </c>
      <c r="J4" s="215" t="str">
        <f t="shared" si="0"/>
        <v>Q2/2028-Q1/2029</v>
      </c>
      <c r="K4" s="215" t="str">
        <f t="shared" si="0"/>
        <v>Q2/2029-Q1/2030</v>
      </c>
      <c r="L4" s="215" t="str">
        <f t="shared" si="0"/>
        <v>Q2/2030-Q1/2031</v>
      </c>
      <c r="M4" s="215" t="str">
        <f t="shared" si="0"/>
        <v>Q2/2031-Q1/2032</v>
      </c>
      <c r="N4" s="215" t="str">
        <f t="shared" si="0"/>
        <v>Q2/2032-Q1/2033</v>
      </c>
      <c r="O4" s="215" t="str">
        <f t="shared" si="0"/>
        <v>Q2/2033-Q1/2034</v>
      </c>
      <c r="P4" s="215" t="str">
        <f t="shared" si="0"/>
        <v>Q2/2034-Q1/2035</v>
      </c>
      <c r="Q4" s="215" t="str">
        <f t="shared" si="0"/>
        <v>Q2/2035-Q1/2036</v>
      </c>
    </row>
    <row r="5" spans="2:17" ht="16" x14ac:dyDescent="0.2">
      <c r="B5" s="220" t="s">
        <v>0</v>
      </c>
      <c r="C5" s="216" t="s">
        <v>142</v>
      </c>
      <c r="D5" s="216" t="s">
        <v>95</v>
      </c>
      <c r="E5" s="222" t="s">
        <v>150</v>
      </c>
      <c r="F5" s="206">
        <v>0.3</v>
      </c>
      <c r="G5" s="308">
        <f>SUM(F5:F18)</f>
        <v>5.3</v>
      </c>
      <c r="H5" s="208"/>
      <c r="I5" s="208"/>
      <c r="J5" s="208"/>
      <c r="K5" s="208"/>
      <c r="L5" s="208"/>
      <c r="M5" s="208"/>
      <c r="N5" s="208"/>
      <c r="O5" s="208"/>
      <c r="P5" s="208"/>
      <c r="Q5" s="208"/>
    </row>
    <row r="6" spans="2:17" ht="16" x14ac:dyDescent="0.2">
      <c r="B6" s="15" t="s">
        <v>19</v>
      </c>
      <c r="C6" s="181" t="s">
        <v>142</v>
      </c>
      <c r="D6" s="181" t="s">
        <v>95</v>
      </c>
      <c r="E6" s="223" t="s">
        <v>100</v>
      </c>
      <c r="F6" s="150">
        <v>0.2</v>
      </c>
      <c r="G6" s="306"/>
      <c r="H6" s="208"/>
      <c r="I6" s="208"/>
      <c r="J6" s="208"/>
      <c r="K6" s="208"/>
      <c r="L6" s="208"/>
      <c r="M6" s="208"/>
      <c r="N6" s="208"/>
      <c r="O6" s="208"/>
      <c r="P6" s="208"/>
      <c r="Q6" s="208"/>
    </row>
    <row r="7" spans="2:17" ht="16" x14ac:dyDescent="0.2">
      <c r="B7" s="15" t="s">
        <v>144</v>
      </c>
      <c r="C7" s="181" t="s">
        <v>142</v>
      </c>
      <c r="D7" s="181" t="s">
        <v>95</v>
      </c>
      <c r="E7" s="223" t="s">
        <v>102</v>
      </c>
      <c r="F7" s="150">
        <v>0.3</v>
      </c>
      <c r="G7" s="306"/>
      <c r="H7" s="208"/>
      <c r="I7" s="208"/>
      <c r="J7" s="208"/>
      <c r="K7" s="208"/>
      <c r="L7" s="208"/>
      <c r="M7" s="208"/>
      <c r="N7" s="208"/>
      <c r="O7" s="208"/>
      <c r="P7" s="208"/>
      <c r="Q7" s="208"/>
    </row>
    <row r="8" spans="2:17" ht="16" x14ac:dyDescent="0.2">
      <c r="B8" s="183" t="s">
        <v>145</v>
      </c>
      <c r="C8" s="181" t="s">
        <v>143</v>
      </c>
      <c r="D8" s="181" t="s">
        <v>95</v>
      </c>
      <c r="E8" s="223" t="s">
        <v>106</v>
      </c>
      <c r="F8" s="150">
        <v>0.3</v>
      </c>
      <c r="G8" s="306"/>
      <c r="H8" s="208"/>
      <c r="I8" s="208"/>
      <c r="J8" s="208"/>
      <c r="K8" s="208"/>
      <c r="L8" s="208"/>
      <c r="M8" s="208"/>
      <c r="N8" s="208"/>
      <c r="O8" s="208"/>
      <c r="P8" s="208"/>
      <c r="Q8" s="208"/>
    </row>
    <row r="9" spans="2:17" ht="16" x14ac:dyDescent="0.2">
      <c r="B9" s="15" t="s">
        <v>22</v>
      </c>
      <c r="C9" s="181" t="s">
        <v>143</v>
      </c>
      <c r="D9" s="181" t="s">
        <v>95</v>
      </c>
      <c r="E9" s="223" t="s">
        <v>138</v>
      </c>
      <c r="F9" s="150">
        <v>1.2</v>
      </c>
      <c r="G9" s="306"/>
      <c r="H9" s="207"/>
      <c r="I9" s="206"/>
      <c r="J9" s="206"/>
      <c r="K9" s="206"/>
      <c r="L9" s="206"/>
      <c r="M9" s="206"/>
      <c r="N9" s="206"/>
      <c r="O9" s="206"/>
      <c r="P9" s="206"/>
      <c r="Q9" s="206"/>
    </row>
    <row r="10" spans="2:17" ht="16" x14ac:dyDescent="0.2">
      <c r="B10" s="15" t="s">
        <v>7</v>
      </c>
      <c r="C10" s="181" t="s">
        <v>142</v>
      </c>
      <c r="D10" s="181" t="s">
        <v>95</v>
      </c>
      <c r="E10" s="223" t="s">
        <v>102</v>
      </c>
      <c r="F10" s="150">
        <v>0.2</v>
      </c>
      <c r="G10" s="306"/>
      <c r="H10" s="208"/>
      <c r="I10" s="208"/>
      <c r="J10" s="208"/>
      <c r="K10" s="208"/>
      <c r="L10" s="208"/>
      <c r="M10" s="208"/>
      <c r="N10" s="208"/>
      <c r="O10" s="208"/>
      <c r="P10" s="208"/>
      <c r="Q10" s="208"/>
    </row>
    <row r="11" spans="2:17" ht="16" x14ac:dyDescent="0.2">
      <c r="B11" s="15" t="s">
        <v>8</v>
      </c>
      <c r="C11" s="181" t="s">
        <v>143</v>
      </c>
      <c r="D11" s="181" t="s">
        <v>95</v>
      </c>
      <c r="E11" s="223" t="s">
        <v>106</v>
      </c>
      <c r="F11" s="150">
        <v>0.3</v>
      </c>
      <c r="G11" s="306"/>
      <c r="H11" s="208"/>
      <c r="I11" s="208"/>
      <c r="J11" s="208"/>
      <c r="K11" s="208"/>
      <c r="L11" s="208"/>
      <c r="M11" s="208"/>
      <c r="N11" s="208"/>
      <c r="O11" s="208"/>
      <c r="P11" s="208"/>
      <c r="Q11" s="208"/>
    </row>
    <row r="12" spans="2:17" ht="16" x14ac:dyDescent="0.2">
      <c r="B12" s="15" t="s">
        <v>146</v>
      </c>
      <c r="C12" s="181" t="s">
        <v>147</v>
      </c>
      <c r="D12" s="181" t="s">
        <v>95</v>
      </c>
      <c r="E12" s="223" t="s">
        <v>148</v>
      </c>
      <c r="F12" s="150">
        <v>0</v>
      </c>
      <c r="G12" s="306"/>
      <c r="H12" s="208"/>
      <c r="I12" s="208"/>
      <c r="J12" s="208"/>
      <c r="K12" s="208"/>
      <c r="L12" s="208"/>
      <c r="M12" s="208"/>
      <c r="N12" s="208"/>
      <c r="O12" s="208"/>
      <c r="P12" s="208"/>
      <c r="Q12" s="208"/>
    </row>
    <row r="13" spans="2:17" ht="16" x14ac:dyDescent="0.2">
      <c r="B13" s="183" t="s">
        <v>149</v>
      </c>
      <c r="C13" s="221" t="s">
        <v>147</v>
      </c>
      <c r="D13" s="221" t="s">
        <v>95</v>
      </c>
      <c r="E13" s="223" t="s">
        <v>100</v>
      </c>
      <c r="F13" s="150">
        <v>0.3</v>
      </c>
      <c r="G13" s="306"/>
      <c r="H13" s="43"/>
      <c r="I13" s="150"/>
      <c r="J13" s="150"/>
      <c r="K13" s="150"/>
      <c r="L13" s="150"/>
      <c r="M13" s="150"/>
      <c r="N13" s="150"/>
      <c r="O13" s="150"/>
      <c r="P13" s="150"/>
      <c r="Q13" s="150"/>
    </row>
    <row r="14" spans="2:17" ht="16" x14ac:dyDescent="0.2">
      <c r="B14" s="227" t="s">
        <v>19</v>
      </c>
      <c r="C14" s="228" t="s">
        <v>147</v>
      </c>
      <c r="D14" s="228" t="s">
        <v>95</v>
      </c>
      <c r="E14" s="229" t="s">
        <v>101</v>
      </c>
      <c r="F14" s="230">
        <v>0.7</v>
      </c>
      <c r="G14" s="306"/>
      <c r="H14" s="43"/>
      <c r="I14" s="150"/>
      <c r="J14" s="150"/>
      <c r="K14" s="150"/>
      <c r="L14" s="150"/>
      <c r="M14" s="150"/>
      <c r="N14" s="150"/>
      <c r="O14" s="150"/>
      <c r="P14" s="150"/>
      <c r="Q14" s="150"/>
    </row>
    <row r="15" spans="2:17" ht="16" x14ac:dyDescent="0.2">
      <c r="B15" s="227" t="s">
        <v>160</v>
      </c>
      <c r="C15" s="228"/>
      <c r="D15" s="228" t="s">
        <v>165</v>
      </c>
      <c r="E15" s="229" t="s">
        <v>150</v>
      </c>
      <c r="F15" s="230">
        <v>0.5</v>
      </c>
      <c r="G15" s="306"/>
      <c r="H15" s="43"/>
      <c r="I15" s="150"/>
      <c r="J15" s="150"/>
      <c r="K15" s="150"/>
      <c r="L15" s="150"/>
      <c r="M15" s="150"/>
      <c r="N15" s="150"/>
      <c r="O15" s="150"/>
      <c r="P15" s="150"/>
      <c r="Q15" s="150"/>
    </row>
    <row r="16" spans="2:17" ht="16" x14ac:dyDescent="0.2">
      <c r="B16" s="227" t="s">
        <v>161</v>
      </c>
      <c r="C16" s="228"/>
      <c r="D16" s="228" t="s">
        <v>165</v>
      </c>
      <c r="E16" s="229" t="s">
        <v>101</v>
      </c>
      <c r="F16" s="230">
        <v>0.5</v>
      </c>
      <c r="G16" s="306"/>
      <c r="H16" s="43"/>
      <c r="I16" s="150"/>
      <c r="J16" s="150"/>
      <c r="K16" s="150"/>
      <c r="L16" s="150"/>
      <c r="M16" s="150"/>
      <c r="N16" s="150"/>
      <c r="O16" s="150"/>
      <c r="P16" s="150"/>
      <c r="Q16" s="150"/>
    </row>
    <row r="17" spans="2:17" ht="16" x14ac:dyDescent="0.2">
      <c r="B17" s="227" t="s">
        <v>162</v>
      </c>
      <c r="C17" s="228"/>
      <c r="D17" s="228" t="s">
        <v>165</v>
      </c>
      <c r="E17" s="229" t="s">
        <v>138</v>
      </c>
      <c r="F17" s="230">
        <v>0.25</v>
      </c>
      <c r="G17" s="306"/>
      <c r="H17" s="43"/>
      <c r="I17" s="150"/>
      <c r="J17" s="150"/>
      <c r="K17" s="150"/>
      <c r="L17" s="150"/>
      <c r="M17" s="150"/>
      <c r="N17" s="150"/>
      <c r="O17" s="150"/>
      <c r="P17" s="150"/>
      <c r="Q17" s="150"/>
    </row>
    <row r="18" spans="2:17" ht="17" thickBot="1" x14ac:dyDescent="0.25">
      <c r="B18" s="16" t="s">
        <v>163</v>
      </c>
      <c r="C18" s="184"/>
      <c r="D18" s="182" t="s">
        <v>165</v>
      </c>
      <c r="E18" s="224" t="s">
        <v>164</v>
      </c>
      <c r="F18" s="151">
        <v>0.25</v>
      </c>
      <c r="G18" s="307"/>
      <c r="H18" s="207"/>
      <c r="I18" s="206"/>
      <c r="J18" s="206"/>
      <c r="K18" s="206"/>
      <c r="L18" s="206"/>
      <c r="M18" s="206"/>
      <c r="N18" s="206"/>
      <c r="O18" s="206"/>
      <c r="P18" s="206"/>
      <c r="Q18" s="206"/>
    </row>
    <row r="19" spans="2:17" ht="17" thickTop="1" x14ac:dyDescent="0.2">
      <c r="B19" s="17" t="s">
        <v>42</v>
      </c>
      <c r="C19" s="180" t="s">
        <v>142</v>
      </c>
      <c r="D19" s="180" t="s">
        <v>14</v>
      </c>
      <c r="E19" s="197" t="s">
        <v>150</v>
      </c>
      <c r="F19" s="58">
        <v>1</v>
      </c>
      <c r="G19" s="225"/>
      <c r="H19" s="207"/>
      <c r="I19" s="206"/>
      <c r="J19" s="206"/>
      <c r="K19" s="206"/>
      <c r="L19" s="206"/>
      <c r="M19" s="206"/>
      <c r="N19" s="206"/>
      <c r="O19" s="206"/>
      <c r="P19" s="206"/>
      <c r="Q19" s="206"/>
    </row>
    <row r="20" spans="2:17" ht="16" x14ac:dyDescent="0.2">
      <c r="B20" s="15" t="s">
        <v>151</v>
      </c>
      <c r="C20" s="181" t="s">
        <v>142</v>
      </c>
      <c r="D20" s="181" t="s">
        <v>14</v>
      </c>
      <c r="E20" s="178" t="s">
        <v>150</v>
      </c>
      <c r="F20" s="203">
        <v>0.4</v>
      </c>
      <c r="G20" s="225"/>
      <c r="H20" s="207"/>
      <c r="I20" s="206"/>
      <c r="J20" s="206"/>
      <c r="K20" s="206"/>
      <c r="L20" s="206"/>
      <c r="M20" s="206"/>
      <c r="N20" s="206"/>
      <c r="O20" s="206"/>
      <c r="P20" s="206"/>
      <c r="Q20" s="206"/>
    </row>
    <row r="21" spans="2:17" ht="16" x14ac:dyDescent="0.2">
      <c r="B21" s="15" t="s">
        <v>152</v>
      </c>
      <c r="C21" s="181" t="s">
        <v>147</v>
      </c>
      <c r="D21" s="181" t="s">
        <v>14</v>
      </c>
      <c r="E21" s="223" t="s">
        <v>148</v>
      </c>
      <c r="F21" s="203">
        <v>0.4</v>
      </c>
      <c r="G21" s="225"/>
      <c r="H21" s="207"/>
      <c r="I21" s="206"/>
      <c r="J21" s="206"/>
      <c r="K21" s="206"/>
      <c r="L21" s="206"/>
      <c r="M21" s="206"/>
      <c r="N21" s="206"/>
      <c r="O21" s="206"/>
      <c r="P21" s="206"/>
      <c r="Q21" s="206"/>
    </row>
    <row r="22" spans="2:17" ht="16" x14ac:dyDescent="0.2">
      <c r="B22" s="186" t="s">
        <v>116</v>
      </c>
      <c r="C22" s="181" t="s">
        <v>153</v>
      </c>
      <c r="D22" s="181" t="s">
        <v>14</v>
      </c>
      <c r="E22" s="178" t="s">
        <v>154</v>
      </c>
      <c r="F22" s="203">
        <v>0</v>
      </c>
      <c r="G22" s="225">
        <f>SUM(F19:F26)</f>
        <v>2.8000000000000003</v>
      </c>
      <c r="H22" s="207"/>
      <c r="I22" s="206"/>
      <c r="J22" s="206"/>
      <c r="K22" s="206"/>
      <c r="L22" s="206"/>
      <c r="M22" s="206"/>
      <c r="N22" s="206"/>
      <c r="O22" s="206"/>
      <c r="P22" s="206"/>
      <c r="Q22" s="206"/>
    </row>
    <row r="23" spans="2:17" ht="16" x14ac:dyDescent="0.2">
      <c r="B23" s="186" t="s">
        <v>155</v>
      </c>
      <c r="C23" s="181" t="s">
        <v>147</v>
      </c>
      <c r="D23" s="181" t="s">
        <v>14</v>
      </c>
      <c r="E23" s="178" t="s">
        <v>101</v>
      </c>
      <c r="F23" s="203">
        <v>0.1</v>
      </c>
      <c r="G23" s="225"/>
      <c r="H23" s="207"/>
      <c r="I23" s="206"/>
      <c r="J23" s="206"/>
      <c r="K23" s="206"/>
      <c r="L23" s="206"/>
      <c r="M23" s="206"/>
      <c r="N23" s="206"/>
      <c r="O23" s="206"/>
      <c r="P23" s="206"/>
      <c r="Q23" s="206"/>
    </row>
    <row r="24" spans="2:17" ht="16" x14ac:dyDescent="0.2">
      <c r="B24" s="187" t="s">
        <v>156</v>
      </c>
      <c r="C24" s="181" t="s">
        <v>142</v>
      </c>
      <c r="D24" s="181" t="s">
        <v>14</v>
      </c>
      <c r="E24" s="178" t="s">
        <v>102</v>
      </c>
      <c r="F24" s="203">
        <v>0.2</v>
      </c>
      <c r="G24" s="225"/>
      <c r="H24" s="207"/>
      <c r="I24" s="206"/>
      <c r="J24" s="206"/>
      <c r="K24" s="206"/>
      <c r="L24" s="206"/>
      <c r="M24" s="206"/>
      <c r="N24" s="206"/>
      <c r="O24" s="206"/>
      <c r="P24" s="206"/>
      <c r="Q24" s="206"/>
    </row>
    <row r="25" spans="2:17" ht="16" x14ac:dyDescent="0.2">
      <c r="B25" s="187" t="s">
        <v>157</v>
      </c>
      <c r="C25" s="181" t="s">
        <v>143</v>
      </c>
      <c r="D25" s="181" t="s">
        <v>14</v>
      </c>
      <c r="E25" s="178" t="s">
        <v>138</v>
      </c>
      <c r="F25" s="203">
        <v>0.2</v>
      </c>
      <c r="G25" s="225"/>
      <c r="H25" s="207"/>
      <c r="I25" s="206"/>
      <c r="J25" s="206"/>
      <c r="K25" s="206"/>
      <c r="L25" s="206"/>
      <c r="M25" s="206"/>
      <c r="N25" s="206"/>
      <c r="O25" s="206"/>
      <c r="P25" s="206"/>
      <c r="Q25" s="206"/>
    </row>
    <row r="26" spans="2:17" ht="17" thickBot="1" x14ac:dyDescent="0.25">
      <c r="B26" s="188" t="s">
        <v>158</v>
      </c>
      <c r="C26" s="182" t="s">
        <v>153</v>
      </c>
      <c r="D26" s="182" t="s">
        <v>14</v>
      </c>
      <c r="E26" s="199" t="s">
        <v>159</v>
      </c>
      <c r="F26" s="204">
        <v>0.5</v>
      </c>
      <c r="G26" s="226"/>
      <c r="H26" s="207"/>
      <c r="I26" s="206"/>
      <c r="J26" s="206"/>
      <c r="K26" s="206"/>
      <c r="L26" s="206"/>
      <c r="M26" s="206"/>
      <c r="N26" s="206"/>
      <c r="O26" s="206"/>
      <c r="P26" s="206"/>
      <c r="Q26" s="206"/>
    </row>
    <row r="27" spans="2:17" ht="17" thickTop="1" x14ac:dyDescent="0.2">
      <c r="B27" s="190" t="s">
        <v>97</v>
      </c>
      <c r="C27" s="189"/>
      <c r="D27" s="189" t="s">
        <v>96</v>
      </c>
      <c r="E27" s="200" t="s">
        <v>107</v>
      </c>
      <c r="F27" s="57">
        <f>0.1*G5</f>
        <v>0.53</v>
      </c>
      <c r="G27" s="297">
        <f>SUM(F27:F28)</f>
        <v>1.06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</row>
    <row r="28" spans="2:17" ht="17" thickBot="1" x14ac:dyDescent="0.25">
      <c r="B28" s="192" t="s">
        <v>139</v>
      </c>
      <c r="C28" s="191"/>
      <c r="D28" s="191" t="s">
        <v>96</v>
      </c>
      <c r="E28" s="179" t="s">
        <v>107</v>
      </c>
      <c r="F28" s="201">
        <f>0.1*G5</f>
        <v>0.53</v>
      </c>
      <c r="G28" s="298"/>
      <c r="H28" s="149"/>
      <c r="I28" s="149"/>
      <c r="J28" s="149"/>
      <c r="K28" s="149"/>
      <c r="L28" s="149"/>
      <c r="M28" s="149"/>
      <c r="N28" s="149"/>
      <c r="O28" s="149"/>
      <c r="P28" s="149"/>
      <c r="Q28" s="149"/>
    </row>
    <row r="29" spans="2:17" x14ac:dyDescent="0.2">
      <c r="F29" s="299">
        <f>SUM(G5:G26)</f>
        <v>8.1</v>
      </c>
      <c r="G29" s="300"/>
      <c r="H29" s="205"/>
      <c r="I29" s="205"/>
      <c r="J29" s="205"/>
      <c r="K29" s="205"/>
      <c r="L29" s="205"/>
      <c r="M29" s="205"/>
      <c r="N29" s="205"/>
      <c r="O29" s="205"/>
      <c r="P29" s="205"/>
      <c r="Q29" s="205"/>
    </row>
  </sheetData>
  <mergeCells count="5">
    <mergeCell ref="F4:G4"/>
    <mergeCell ref="G5:G18"/>
    <mergeCell ref="G27:G28"/>
    <mergeCell ref="F29:G29"/>
    <mergeCell ref="F3:G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7B0A-AEBB-4AF2-AB49-51DC05EA385C}">
  <sheetPr codeName="Sheet1">
    <pageSetUpPr fitToPage="1"/>
  </sheetPr>
  <dimension ref="B2:AF67"/>
  <sheetViews>
    <sheetView topLeftCell="M3" zoomScale="110" zoomScaleNormal="110" workbookViewId="0">
      <selection activeCell="E20" sqref="E20"/>
    </sheetView>
  </sheetViews>
  <sheetFormatPr baseColWidth="10" defaultColWidth="8.83203125" defaultRowHeight="15" x14ac:dyDescent="0.2"/>
  <cols>
    <col min="2" max="2" width="8.83203125" customWidth="1"/>
    <col min="3" max="3" width="19.5" customWidth="1"/>
    <col min="4" max="4" width="55.1640625" bestFit="1" customWidth="1"/>
    <col min="5" max="10" width="10.1640625" customWidth="1"/>
    <col min="11" max="14" width="11.83203125" customWidth="1"/>
    <col min="15" max="18" width="12.83203125" customWidth="1"/>
    <col min="19" max="24" width="11.6640625" customWidth="1"/>
    <col min="25" max="28" width="11" customWidth="1"/>
    <col min="29" max="29" width="11.1640625" customWidth="1"/>
    <col min="30" max="30" width="14.1640625" customWidth="1"/>
    <col min="31" max="31" width="9.83203125" customWidth="1"/>
    <col min="32" max="32" width="12" customWidth="1"/>
  </cols>
  <sheetData>
    <row r="2" spans="2:32" ht="16" thickBot="1" x14ac:dyDescent="0.25"/>
    <row r="3" spans="2:32" ht="30.25" customHeight="1" x14ac:dyDescent="0.2">
      <c r="E3" s="325" t="s">
        <v>1</v>
      </c>
      <c r="F3" s="326"/>
      <c r="G3" s="326"/>
      <c r="H3" s="326"/>
      <c r="I3" s="326"/>
      <c r="J3" s="327"/>
      <c r="K3" s="328" t="s">
        <v>2</v>
      </c>
      <c r="L3" s="329"/>
      <c r="M3" s="329"/>
      <c r="N3" s="329"/>
      <c r="O3" s="330" t="s">
        <v>3</v>
      </c>
      <c r="P3" s="330"/>
      <c r="Q3" s="330"/>
      <c r="R3" s="331"/>
      <c r="S3" s="364" t="s">
        <v>73</v>
      </c>
      <c r="T3" s="365"/>
      <c r="U3" s="365"/>
      <c r="V3" s="365"/>
      <c r="W3" s="365"/>
      <c r="X3" s="366"/>
      <c r="Y3" s="367" t="s">
        <v>4</v>
      </c>
      <c r="Z3" s="368"/>
      <c r="AA3" s="368"/>
      <c r="AB3" s="369"/>
      <c r="AC3" s="349" t="s">
        <v>37</v>
      </c>
      <c r="AD3" s="313" t="s">
        <v>38</v>
      </c>
      <c r="AE3" s="316" t="s">
        <v>39</v>
      </c>
      <c r="AF3" s="344" t="s">
        <v>40</v>
      </c>
    </row>
    <row r="4" spans="2:32" ht="14.5" customHeight="1" x14ac:dyDescent="0.2">
      <c r="E4" s="380" t="s">
        <v>25</v>
      </c>
      <c r="F4" s="382" t="s">
        <v>26</v>
      </c>
      <c r="G4" s="384" t="s">
        <v>74</v>
      </c>
      <c r="H4" s="382" t="s">
        <v>75</v>
      </c>
      <c r="I4" s="384" t="s">
        <v>76</v>
      </c>
      <c r="J4" s="386" t="s">
        <v>77</v>
      </c>
      <c r="K4" s="388" t="s">
        <v>78</v>
      </c>
      <c r="L4" s="390" t="s">
        <v>79</v>
      </c>
      <c r="M4" s="392" t="s">
        <v>80</v>
      </c>
      <c r="N4" s="392" t="s">
        <v>81</v>
      </c>
      <c r="O4" s="376" t="s">
        <v>27</v>
      </c>
      <c r="P4" s="378" t="s">
        <v>28</v>
      </c>
      <c r="Q4" s="319" t="s">
        <v>29</v>
      </c>
      <c r="R4" s="311" t="s">
        <v>30</v>
      </c>
      <c r="S4" s="352" t="s">
        <v>31</v>
      </c>
      <c r="T4" s="362" t="s">
        <v>32</v>
      </c>
      <c r="U4" s="352" t="s">
        <v>83</v>
      </c>
      <c r="V4" s="362" t="s">
        <v>82</v>
      </c>
      <c r="W4" s="352" t="s">
        <v>84</v>
      </c>
      <c r="X4" s="358" t="s">
        <v>85</v>
      </c>
      <c r="Y4" s="360" t="s">
        <v>35</v>
      </c>
      <c r="Z4" s="347" t="s">
        <v>36</v>
      </c>
      <c r="AA4" s="354" t="s">
        <v>34</v>
      </c>
      <c r="AB4" s="356" t="s">
        <v>33</v>
      </c>
      <c r="AC4" s="350"/>
      <c r="AD4" s="314"/>
      <c r="AE4" s="317"/>
      <c r="AF4" s="345"/>
    </row>
    <row r="5" spans="2:32" ht="45" customHeight="1" thickBot="1" x14ac:dyDescent="0.25">
      <c r="E5" s="381"/>
      <c r="F5" s="383"/>
      <c r="G5" s="385"/>
      <c r="H5" s="383"/>
      <c r="I5" s="385"/>
      <c r="J5" s="387"/>
      <c r="K5" s="389"/>
      <c r="L5" s="391"/>
      <c r="M5" s="393"/>
      <c r="N5" s="393"/>
      <c r="O5" s="377"/>
      <c r="P5" s="379"/>
      <c r="Q5" s="320"/>
      <c r="R5" s="312"/>
      <c r="S5" s="353"/>
      <c r="T5" s="363"/>
      <c r="U5" s="353"/>
      <c r="V5" s="363"/>
      <c r="W5" s="353"/>
      <c r="X5" s="359"/>
      <c r="Y5" s="361"/>
      <c r="Z5" s="348"/>
      <c r="AA5" s="355"/>
      <c r="AB5" s="357"/>
      <c r="AC5" s="351"/>
      <c r="AD5" s="315"/>
      <c r="AE5" s="318"/>
      <c r="AF5" s="346"/>
    </row>
    <row r="6" spans="2:32" ht="14.5" customHeight="1" x14ac:dyDescent="0.2">
      <c r="B6" s="370" t="s">
        <v>17</v>
      </c>
      <c r="C6" s="373" t="s">
        <v>11</v>
      </c>
      <c r="D6" s="64" t="s">
        <v>5</v>
      </c>
      <c r="E6" s="13"/>
      <c r="F6" s="12"/>
      <c r="G6" s="13"/>
      <c r="H6" s="12"/>
      <c r="I6" s="13">
        <v>0.3</v>
      </c>
      <c r="J6" s="92">
        <v>9.3500000000000014E-2</v>
      </c>
      <c r="K6" s="111"/>
      <c r="L6" s="12"/>
      <c r="M6" s="13"/>
      <c r="N6" s="12"/>
      <c r="O6" s="111"/>
      <c r="P6" s="12"/>
      <c r="Q6" s="13"/>
      <c r="R6" s="92"/>
      <c r="S6" s="13"/>
      <c r="T6" s="12"/>
      <c r="U6" s="13"/>
      <c r="V6" s="12"/>
      <c r="W6" s="13"/>
      <c r="X6" s="92"/>
      <c r="Y6" s="111"/>
      <c r="Z6" s="12"/>
      <c r="AA6" s="13"/>
      <c r="AB6" s="92"/>
      <c r="AC6" s="419">
        <f>SUM(E6:E11,G6:G11,I6:I11,K6:K11,M6:M11,O6:O11,Q6:Q11,S6:S11,U6:U11,W6:W11,Y6:Y11,AA6:AA11)</f>
        <v>3.8</v>
      </c>
      <c r="AD6" s="338">
        <f>SUM(F6:F11,H6:H11,J6:J11,L6:L11,N6:N11,P6:P11,R6:R11,T6:T11,V6:V11,X6:X11,Z6:Z11,AB6:AB11)</f>
        <v>7.2157327800613213</v>
      </c>
      <c r="AE6" s="341">
        <f>SUM(AC6:AC16)</f>
        <v>8.1</v>
      </c>
      <c r="AF6" s="400">
        <f>SUM(AD6:AD16)</f>
        <v>7.9293164619787824</v>
      </c>
    </row>
    <row r="7" spans="2:32" x14ac:dyDescent="0.2">
      <c r="B7" s="371"/>
      <c r="C7" s="374"/>
      <c r="D7" s="65" t="s">
        <v>6</v>
      </c>
      <c r="E7" s="3"/>
      <c r="F7" s="2"/>
      <c r="G7" s="3"/>
      <c r="H7" s="2"/>
      <c r="I7" s="3"/>
      <c r="J7" s="93"/>
      <c r="K7" s="112"/>
      <c r="L7" s="2"/>
      <c r="M7" s="3"/>
      <c r="N7" s="2"/>
      <c r="O7" s="112">
        <v>0.2</v>
      </c>
      <c r="P7" s="2">
        <v>0.8199153292086383</v>
      </c>
      <c r="Q7" s="3"/>
      <c r="R7" s="93"/>
      <c r="S7" s="3">
        <v>0.3</v>
      </c>
      <c r="T7" s="2"/>
      <c r="U7" s="3">
        <v>0.3</v>
      </c>
      <c r="V7" s="2"/>
      <c r="W7" s="3">
        <v>1.2</v>
      </c>
      <c r="X7" s="93">
        <v>2.8729176599872739</v>
      </c>
      <c r="Y7" s="112"/>
      <c r="Z7" s="2"/>
      <c r="AA7" s="3"/>
      <c r="AB7" s="93"/>
      <c r="AC7" s="404"/>
      <c r="AD7" s="339"/>
      <c r="AE7" s="342"/>
      <c r="AF7" s="415"/>
    </row>
    <row r="8" spans="2:32" x14ac:dyDescent="0.2">
      <c r="B8" s="371"/>
      <c r="C8" s="374"/>
      <c r="D8" s="65" t="s">
        <v>7</v>
      </c>
      <c r="E8" s="3"/>
      <c r="F8" s="2"/>
      <c r="G8" s="3"/>
      <c r="H8" s="2"/>
      <c r="I8" s="3"/>
      <c r="J8" s="93"/>
      <c r="K8" s="112"/>
      <c r="L8" s="2"/>
      <c r="M8" s="3"/>
      <c r="N8" s="2"/>
      <c r="O8" s="112"/>
      <c r="P8" s="2"/>
      <c r="Q8" s="3"/>
      <c r="R8" s="93"/>
      <c r="S8" s="3">
        <v>0</v>
      </c>
      <c r="T8" s="2">
        <v>0.77373020695667583</v>
      </c>
      <c r="U8" s="3"/>
      <c r="V8" s="2"/>
      <c r="W8" s="3">
        <v>0.2</v>
      </c>
      <c r="X8" s="93"/>
      <c r="Y8" s="112"/>
      <c r="Z8" s="2"/>
      <c r="AA8" s="3"/>
      <c r="AB8" s="93"/>
      <c r="AC8" s="404"/>
      <c r="AD8" s="339"/>
      <c r="AE8" s="342"/>
      <c r="AF8" s="415"/>
    </row>
    <row r="9" spans="2:32" x14ac:dyDescent="0.2">
      <c r="B9" s="371"/>
      <c r="C9" s="374"/>
      <c r="D9" s="65" t="s">
        <v>8</v>
      </c>
      <c r="E9" s="3"/>
      <c r="F9" s="2"/>
      <c r="G9" s="3"/>
      <c r="H9" s="2"/>
      <c r="I9" s="3"/>
      <c r="J9" s="93"/>
      <c r="K9" s="112"/>
      <c r="L9" s="2"/>
      <c r="M9" s="3"/>
      <c r="N9" s="2"/>
      <c r="O9" s="112"/>
      <c r="P9" s="2"/>
      <c r="Q9" s="3"/>
      <c r="R9" s="93"/>
      <c r="S9" s="3"/>
      <c r="T9" s="2"/>
      <c r="U9" s="3">
        <v>0.3</v>
      </c>
      <c r="V9" s="2">
        <v>0.89983892549145672</v>
      </c>
      <c r="W9" s="3"/>
      <c r="X9" s="93"/>
      <c r="Y9" s="112"/>
      <c r="Z9" s="2"/>
      <c r="AA9" s="3"/>
      <c r="AB9" s="93"/>
      <c r="AC9" s="404"/>
      <c r="AD9" s="339"/>
      <c r="AE9" s="342"/>
      <c r="AF9" s="415"/>
    </row>
    <row r="10" spans="2:32" x14ac:dyDescent="0.2">
      <c r="B10" s="371"/>
      <c r="C10" s="374"/>
      <c r="D10" s="65" t="s">
        <v>9</v>
      </c>
      <c r="E10" s="3"/>
      <c r="F10" s="2"/>
      <c r="G10" s="3"/>
      <c r="H10" s="2"/>
      <c r="I10" s="3"/>
      <c r="J10" s="93"/>
      <c r="K10" s="112"/>
      <c r="L10" s="2">
        <v>9.3500000000000014E-2</v>
      </c>
      <c r="M10" s="3"/>
      <c r="N10" s="2"/>
      <c r="O10" s="112">
        <v>0.3</v>
      </c>
      <c r="P10" s="2">
        <v>0.8199153292086383</v>
      </c>
      <c r="Q10" s="3">
        <v>0.7</v>
      </c>
      <c r="R10" s="93">
        <v>0.84241532920863826</v>
      </c>
      <c r="S10" s="3"/>
      <c r="T10" s="2"/>
      <c r="U10" s="3"/>
      <c r="V10" s="2"/>
      <c r="W10" s="3"/>
      <c r="X10" s="93"/>
      <c r="Y10" s="112"/>
      <c r="Z10" s="2"/>
      <c r="AA10" s="3"/>
      <c r="AB10" s="93"/>
      <c r="AC10" s="404"/>
      <c r="AD10" s="339"/>
      <c r="AE10" s="342"/>
      <c r="AF10" s="415"/>
    </row>
    <row r="11" spans="2:32" ht="16" thickBot="1" x14ac:dyDescent="0.25">
      <c r="B11" s="371"/>
      <c r="C11" s="375"/>
      <c r="D11" s="66" t="s">
        <v>10</v>
      </c>
      <c r="E11" s="6"/>
      <c r="F11" s="5"/>
      <c r="G11" s="6"/>
      <c r="H11" s="5"/>
      <c r="I11" s="6"/>
      <c r="J11" s="94"/>
      <c r="K11" s="113"/>
      <c r="L11" s="5"/>
      <c r="M11" s="6"/>
      <c r="N11" s="5"/>
      <c r="O11" s="113"/>
      <c r="P11" s="5"/>
      <c r="Q11" s="6"/>
      <c r="R11" s="94"/>
      <c r="S11" s="6"/>
      <c r="T11" s="5"/>
      <c r="U11" s="6"/>
      <c r="V11" s="5"/>
      <c r="W11" s="6">
        <v>0</v>
      </c>
      <c r="X11" s="94"/>
      <c r="Y11" s="113"/>
      <c r="Z11" s="5"/>
      <c r="AA11" s="6"/>
      <c r="AB11" s="94"/>
      <c r="AC11" s="405"/>
      <c r="AD11" s="340"/>
      <c r="AE11" s="342"/>
      <c r="AF11" s="415"/>
    </row>
    <row r="12" spans="2:32" ht="17" thickTop="1" thickBot="1" x14ac:dyDescent="0.25">
      <c r="B12" s="371"/>
      <c r="C12" s="47" t="s">
        <v>16</v>
      </c>
      <c r="D12" s="67" t="s">
        <v>16</v>
      </c>
      <c r="E12" s="50"/>
      <c r="F12" s="9"/>
      <c r="G12" s="50"/>
      <c r="H12" s="9"/>
      <c r="I12" s="50">
        <v>0.5</v>
      </c>
      <c r="J12" s="95"/>
      <c r="K12" s="114"/>
      <c r="L12" s="9"/>
      <c r="M12" s="50"/>
      <c r="N12" s="9"/>
      <c r="O12" s="114"/>
      <c r="P12" s="9"/>
      <c r="Q12" s="50">
        <v>0.5</v>
      </c>
      <c r="R12" s="95"/>
      <c r="S12" s="50"/>
      <c r="T12" s="9"/>
      <c r="U12" s="50"/>
      <c r="V12" s="9"/>
      <c r="W12" s="50">
        <v>0.25</v>
      </c>
      <c r="X12" s="95"/>
      <c r="Y12" s="114"/>
      <c r="Z12" s="9"/>
      <c r="AA12" s="50">
        <v>0.25</v>
      </c>
      <c r="AB12" s="95"/>
      <c r="AC12" s="144">
        <f>SUM(E12,G12,I12,K12,M12,O12,Q12,S12,U12,W12,Y12,AA12)</f>
        <v>1.5</v>
      </c>
      <c r="AD12" s="51">
        <f>SUM(F12,H12,J12,L12,N12,P12,R12,T12,V12,X12,Z12,AB12)</f>
        <v>0</v>
      </c>
      <c r="AE12" s="342"/>
      <c r="AF12" s="415"/>
    </row>
    <row r="13" spans="2:32" x14ac:dyDescent="0.2">
      <c r="B13" s="371"/>
      <c r="C13" s="402" t="s">
        <v>14</v>
      </c>
      <c r="D13" s="68" t="s">
        <v>12</v>
      </c>
      <c r="E13" s="52"/>
      <c r="F13" s="8"/>
      <c r="G13" s="52"/>
      <c r="H13" s="8"/>
      <c r="I13" s="52">
        <v>1</v>
      </c>
      <c r="J13" s="96"/>
      <c r="K13" s="115"/>
      <c r="L13" s="8"/>
      <c r="M13" s="52"/>
      <c r="N13" s="8"/>
      <c r="O13" s="115"/>
      <c r="P13" s="8"/>
      <c r="Q13" s="52"/>
      <c r="R13" s="96"/>
      <c r="S13" s="52"/>
      <c r="T13" s="8"/>
      <c r="U13" s="52"/>
      <c r="V13" s="8"/>
      <c r="W13" s="52"/>
      <c r="X13" s="96"/>
      <c r="Y13" s="115"/>
      <c r="Z13" s="8"/>
      <c r="AA13" s="52"/>
      <c r="AB13" s="96"/>
      <c r="AC13" s="403">
        <f>SUM(E13:E15,G13:G15,I13:I15,K13:K15,M13:M15,O13:O15,Q13:Q15,S13:S15,U13:U15,W13:W15,Y13:Y15,AA13:AA15)</f>
        <v>2.3000000000000003</v>
      </c>
      <c r="AD13" s="406">
        <f>SUM(F13:F15,H13:H15,J13:J15,L13:L15,N13:N15,P13:P15,R13:R15,T13:T15,V13:V15,X13:X15,Z13:Z15,AB13:AB15)</f>
        <v>0.18700000000000003</v>
      </c>
      <c r="AE13" s="342"/>
      <c r="AF13" s="415"/>
    </row>
    <row r="14" spans="2:32" x14ac:dyDescent="0.2">
      <c r="B14" s="371"/>
      <c r="C14" s="374"/>
      <c r="D14" s="65" t="s">
        <v>13</v>
      </c>
      <c r="E14" s="3"/>
      <c r="F14" s="2"/>
      <c r="G14" s="3"/>
      <c r="H14" s="2"/>
      <c r="I14" s="3">
        <v>0.4</v>
      </c>
      <c r="J14" s="93"/>
      <c r="K14" s="112">
        <v>0.4</v>
      </c>
      <c r="L14" s="2"/>
      <c r="M14" s="3"/>
      <c r="N14" s="2"/>
      <c r="O14" s="112"/>
      <c r="P14" s="2"/>
      <c r="Q14" s="3"/>
      <c r="R14" s="93"/>
      <c r="S14" s="3"/>
      <c r="T14" s="2"/>
      <c r="U14" s="3"/>
      <c r="V14" s="2"/>
      <c r="W14" s="3"/>
      <c r="X14" s="93"/>
      <c r="Y14" s="112"/>
      <c r="Z14" s="2"/>
      <c r="AA14" s="3"/>
      <c r="AB14" s="93"/>
      <c r="AC14" s="404"/>
      <c r="AD14" s="339"/>
      <c r="AE14" s="342"/>
      <c r="AF14" s="415"/>
    </row>
    <row r="15" spans="2:32" ht="16" thickBot="1" x14ac:dyDescent="0.25">
      <c r="B15" s="371"/>
      <c r="C15" s="375"/>
      <c r="D15" s="66" t="s">
        <v>14</v>
      </c>
      <c r="E15" s="6"/>
      <c r="F15" s="5"/>
      <c r="G15" s="6"/>
      <c r="H15" s="5"/>
      <c r="I15" s="6"/>
      <c r="J15" s="94">
        <v>9.3500000000000014E-2</v>
      </c>
      <c r="K15" s="113"/>
      <c r="L15" s="5">
        <v>9.3500000000000014E-2</v>
      </c>
      <c r="M15" s="6"/>
      <c r="N15" s="5"/>
      <c r="O15" s="113"/>
      <c r="P15" s="5"/>
      <c r="Q15" s="6">
        <v>0.1</v>
      </c>
      <c r="R15" s="94"/>
      <c r="S15" s="6">
        <v>0.2</v>
      </c>
      <c r="T15" s="5"/>
      <c r="U15" s="6"/>
      <c r="V15" s="5"/>
      <c r="W15" s="6">
        <v>0.2</v>
      </c>
      <c r="X15" s="94"/>
      <c r="Y15" s="113"/>
      <c r="Z15" s="5"/>
      <c r="AA15" s="6"/>
      <c r="AB15" s="94"/>
      <c r="AC15" s="405"/>
      <c r="AD15" s="340"/>
      <c r="AE15" s="342"/>
      <c r="AF15" s="415"/>
    </row>
    <row r="16" spans="2:32" ht="17" thickTop="1" thickBot="1" x14ac:dyDescent="0.25">
      <c r="B16" s="372"/>
      <c r="C16" s="47" t="s">
        <v>15</v>
      </c>
      <c r="D16" s="67" t="s">
        <v>15</v>
      </c>
      <c r="E16" s="50"/>
      <c r="F16" s="9"/>
      <c r="G16" s="50"/>
      <c r="H16" s="9"/>
      <c r="I16" s="50"/>
      <c r="J16" s="95"/>
      <c r="K16" s="114"/>
      <c r="L16" s="9"/>
      <c r="M16" s="50"/>
      <c r="N16" s="9"/>
      <c r="O16" s="114"/>
      <c r="P16" s="9"/>
      <c r="Q16" s="50"/>
      <c r="R16" s="95"/>
      <c r="S16" s="50"/>
      <c r="T16" s="9"/>
      <c r="U16" s="50"/>
      <c r="V16" s="9"/>
      <c r="W16" s="50"/>
      <c r="X16" s="95"/>
      <c r="Y16" s="114">
        <v>0.25</v>
      </c>
      <c r="Z16" s="9"/>
      <c r="AA16" s="50">
        <v>0.25</v>
      </c>
      <c r="AB16" s="103">
        <v>0.52658368191746063</v>
      </c>
      <c r="AC16" s="145">
        <f t="shared" ref="AC16:AD18" si="0">SUM(E16,G16,I16,K16,M16,O16,Q16,S16,U16,W16,Y16,AA16)</f>
        <v>0.5</v>
      </c>
      <c r="AD16" s="53">
        <f t="shared" si="0"/>
        <v>0.52658368191746063</v>
      </c>
      <c r="AE16" s="343"/>
      <c r="AF16" s="401"/>
    </row>
    <row r="17" spans="2:32" ht="16" thickBot="1" x14ac:dyDescent="0.25">
      <c r="B17" s="422" t="s">
        <v>23</v>
      </c>
      <c r="C17" s="27" t="s">
        <v>11</v>
      </c>
      <c r="D17" s="69" t="s">
        <v>11</v>
      </c>
      <c r="E17" s="26"/>
      <c r="F17" s="48"/>
      <c r="G17" s="26">
        <v>0.5</v>
      </c>
      <c r="H17" s="48"/>
      <c r="I17" s="26"/>
      <c r="J17" s="97"/>
      <c r="K17" s="116"/>
      <c r="L17" s="48"/>
      <c r="M17" s="26"/>
      <c r="N17" s="48"/>
      <c r="O17" s="131"/>
      <c r="P17" s="48"/>
      <c r="Q17" s="26"/>
      <c r="R17" s="97"/>
      <c r="S17" s="26"/>
      <c r="T17" s="48"/>
      <c r="U17" s="26"/>
      <c r="V17" s="48"/>
      <c r="W17" s="26"/>
      <c r="X17" s="97"/>
      <c r="Y17" s="131"/>
      <c r="Z17" s="48"/>
      <c r="AA17" s="26"/>
      <c r="AB17" s="136"/>
      <c r="AC17" s="131">
        <f t="shared" si="0"/>
        <v>0.5</v>
      </c>
      <c r="AD17" s="48">
        <f t="shared" si="0"/>
        <v>0</v>
      </c>
      <c r="AE17" s="425">
        <f>SUM(AC17:AC23)</f>
        <v>2.2999999999999998</v>
      </c>
      <c r="AF17" s="407">
        <f>SUM(AD17:AD23)</f>
        <v>1.65</v>
      </c>
    </row>
    <row r="18" spans="2:32" ht="14.5" customHeight="1" thickTop="1" thickBot="1" x14ac:dyDescent="0.25">
      <c r="B18" s="423"/>
      <c r="C18" s="44" t="s">
        <v>16</v>
      </c>
      <c r="D18" s="70" t="s">
        <v>16</v>
      </c>
      <c r="E18" s="55"/>
      <c r="F18" s="49"/>
      <c r="G18" s="55"/>
      <c r="H18" s="49"/>
      <c r="I18" s="55"/>
      <c r="J18" s="98"/>
      <c r="K18" s="117"/>
      <c r="L18" s="49"/>
      <c r="M18" s="55"/>
      <c r="N18" s="49"/>
      <c r="O18" s="117"/>
      <c r="P18" s="49"/>
      <c r="Q18" s="55"/>
      <c r="R18" s="98"/>
      <c r="S18" s="55"/>
      <c r="T18" s="49"/>
      <c r="U18" s="55"/>
      <c r="V18" s="49"/>
      <c r="W18" s="55"/>
      <c r="X18" s="98"/>
      <c r="Y18" s="117"/>
      <c r="Z18" s="49"/>
      <c r="AA18" s="55"/>
      <c r="AB18" s="98"/>
      <c r="AC18" s="134">
        <f t="shared" si="0"/>
        <v>0</v>
      </c>
      <c r="AD18" s="49">
        <f t="shared" si="0"/>
        <v>0</v>
      </c>
      <c r="AE18" s="426"/>
      <c r="AF18" s="408"/>
    </row>
    <row r="19" spans="2:32" ht="16" thickTop="1" x14ac:dyDescent="0.2">
      <c r="B19" s="423"/>
      <c r="C19" s="428" t="s">
        <v>14</v>
      </c>
      <c r="D19" s="71" t="s">
        <v>13</v>
      </c>
      <c r="E19" s="57"/>
      <c r="F19" s="56"/>
      <c r="G19" s="57">
        <v>0.3</v>
      </c>
      <c r="H19" s="56">
        <v>0.15</v>
      </c>
      <c r="I19" s="57"/>
      <c r="J19" s="99"/>
      <c r="K19" s="118"/>
      <c r="L19" s="56"/>
      <c r="M19" s="58"/>
      <c r="N19" s="45"/>
      <c r="O19" s="132"/>
      <c r="P19" s="56"/>
      <c r="Q19" s="57"/>
      <c r="R19" s="99"/>
      <c r="S19" s="57"/>
      <c r="T19" s="56"/>
      <c r="U19" s="57"/>
      <c r="V19" s="56"/>
      <c r="W19" s="57"/>
      <c r="X19" s="99"/>
      <c r="Y19" s="132"/>
      <c r="Z19" s="56"/>
      <c r="AA19" s="57"/>
      <c r="AB19" s="99"/>
      <c r="AC19" s="431">
        <f>SUM(E19:E22,G19:G22,I19:I22,K19:K22,M19:M22,O19:O22,Q19:Q22,S19:S22,U19:U22,W19:W22,Y19:Y22,AA19:AA22)</f>
        <v>1.8</v>
      </c>
      <c r="AD19" s="433">
        <f>SUM(F19:F22,H19:H22,J19:J22,L19:L22,N19:N22,P19:P22,R19:R22,T19:T22,V19:V22,X19:X22,Z19:Z22,AB19:AB22)</f>
        <v>1.1499999999999999</v>
      </c>
      <c r="AE19" s="426"/>
      <c r="AF19" s="408"/>
    </row>
    <row r="20" spans="2:32" x14ac:dyDescent="0.2">
      <c r="B20" s="423"/>
      <c r="C20" s="429"/>
      <c r="D20" s="72" t="s">
        <v>67</v>
      </c>
      <c r="E20" s="43">
        <v>0.5</v>
      </c>
      <c r="F20" s="42"/>
      <c r="G20" s="43"/>
      <c r="H20" s="42"/>
      <c r="I20" s="43"/>
      <c r="J20" s="100"/>
      <c r="K20" s="119"/>
      <c r="L20" s="42"/>
      <c r="M20" s="57">
        <v>0.5</v>
      </c>
      <c r="N20" s="56">
        <v>0.5</v>
      </c>
      <c r="O20" s="119"/>
      <c r="P20" s="42"/>
      <c r="Q20" s="43"/>
      <c r="R20" s="100"/>
      <c r="S20" s="43"/>
      <c r="T20" s="42"/>
      <c r="U20" s="43"/>
      <c r="V20" s="42"/>
      <c r="W20" s="43"/>
      <c r="X20" s="100"/>
      <c r="Y20" s="119"/>
      <c r="Z20" s="42"/>
      <c r="AA20" s="43"/>
      <c r="AB20" s="100"/>
      <c r="AC20" s="423"/>
      <c r="AD20" s="434"/>
      <c r="AE20" s="426"/>
      <c r="AF20" s="408"/>
    </row>
    <row r="21" spans="2:32" x14ac:dyDescent="0.2">
      <c r="B21" s="423"/>
      <c r="C21" s="429"/>
      <c r="D21" s="72" t="s">
        <v>9</v>
      </c>
      <c r="E21" s="43"/>
      <c r="F21" s="42"/>
      <c r="G21" s="43"/>
      <c r="H21" s="42"/>
      <c r="I21" s="43"/>
      <c r="J21" s="100"/>
      <c r="K21" s="120"/>
      <c r="L21" s="42"/>
      <c r="M21" s="43"/>
      <c r="N21" s="42"/>
      <c r="O21" s="119"/>
      <c r="P21" s="42"/>
      <c r="Q21" s="43">
        <v>0.2</v>
      </c>
      <c r="R21" s="100">
        <v>0.25</v>
      </c>
      <c r="S21" s="43"/>
      <c r="T21" s="42"/>
      <c r="U21" s="43"/>
      <c r="V21" s="42"/>
      <c r="W21" s="43"/>
      <c r="X21" s="100"/>
      <c r="Y21" s="119"/>
      <c r="Z21" s="42"/>
      <c r="AA21" s="43"/>
      <c r="AB21" s="100"/>
      <c r="AC21" s="423"/>
      <c r="AD21" s="434"/>
      <c r="AE21" s="426"/>
      <c r="AF21" s="408"/>
    </row>
    <row r="22" spans="2:32" ht="16" thickBot="1" x14ac:dyDescent="0.25">
      <c r="B22" s="423"/>
      <c r="C22" s="430"/>
      <c r="D22" s="73" t="s">
        <v>8</v>
      </c>
      <c r="E22" s="60"/>
      <c r="F22" s="59"/>
      <c r="G22" s="60"/>
      <c r="H22" s="59"/>
      <c r="I22" s="60"/>
      <c r="J22" s="101"/>
      <c r="K22" s="121"/>
      <c r="L22" s="59"/>
      <c r="M22" s="60"/>
      <c r="N22" s="59"/>
      <c r="O22" s="133"/>
      <c r="P22" s="59"/>
      <c r="Q22" s="60"/>
      <c r="R22" s="101"/>
      <c r="S22" s="60"/>
      <c r="T22" s="59"/>
      <c r="U22" s="60">
        <v>0.3</v>
      </c>
      <c r="V22" s="59">
        <v>0.25</v>
      </c>
      <c r="W22" s="60"/>
      <c r="X22" s="101"/>
      <c r="Y22" s="133"/>
      <c r="Z22" s="59"/>
      <c r="AA22" s="60"/>
      <c r="AB22" s="101"/>
      <c r="AC22" s="432"/>
      <c r="AD22" s="435"/>
      <c r="AE22" s="426"/>
      <c r="AF22" s="408"/>
    </row>
    <row r="23" spans="2:32" ht="17" thickTop="1" thickBot="1" x14ac:dyDescent="0.25">
      <c r="B23" s="424"/>
      <c r="C23" s="25" t="s">
        <v>15</v>
      </c>
      <c r="D23" s="74" t="s">
        <v>15</v>
      </c>
      <c r="E23" s="18"/>
      <c r="F23" s="19"/>
      <c r="G23" s="18"/>
      <c r="H23" s="19"/>
      <c r="I23" s="18"/>
      <c r="J23" s="102"/>
      <c r="K23" s="122"/>
      <c r="L23" s="19"/>
      <c r="M23" s="18"/>
      <c r="N23" s="19"/>
      <c r="O23" s="134"/>
      <c r="P23" s="19"/>
      <c r="Q23" s="18"/>
      <c r="R23" s="102"/>
      <c r="S23" s="18"/>
      <c r="T23" s="19"/>
      <c r="U23" s="18"/>
      <c r="V23" s="19"/>
      <c r="W23" s="18"/>
      <c r="X23" s="102"/>
      <c r="Y23" s="134"/>
      <c r="Z23" s="19"/>
      <c r="AA23" s="18"/>
      <c r="AB23" s="102">
        <v>0.5</v>
      </c>
      <c r="AC23" s="146">
        <f>SUM(E23,G23,I23,K23,M23,O23,Q23,S23,U23,W23,Y23,AA23)</f>
        <v>0</v>
      </c>
      <c r="AD23" s="19">
        <f>SUM(F23,H23,J23,L23,N23,P23,R23,T23,V23,X23,Z23,AB23)</f>
        <v>0.5</v>
      </c>
      <c r="AE23" s="427"/>
      <c r="AF23" s="409"/>
    </row>
    <row r="24" spans="2:32" ht="14.5" customHeight="1" x14ac:dyDescent="0.2">
      <c r="B24" s="370" t="s">
        <v>68</v>
      </c>
      <c r="C24" s="443" t="s">
        <v>11</v>
      </c>
      <c r="D24" s="75" t="s">
        <v>0</v>
      </c>
      <c r="E24" s="13">
        <v>0.94</v>
      </c>
      <c r="F24" s="12">
        <v>0.64500000000000002</v>
      </c>
      <c r="G24" s="13"/>
      <c r="H24" s="12"/>
      <c r="I24" s="13"/>
      <c r="J24" s="92"/>
      <c r="K24" s="111"/>
      <c r="L24" s="12"/>
      <c r="M24" s="13"/>
      <c r="N24" s="12"/>
      <c r="O24" s="111"/>
      <c r="P24" s="12"/>
      <c r="Q24" s="13"/>
      <c r="R24" s="92"/>
      <c r="S24" s="13"/>
      <c r="T24" s="12"/>
      <c r="U24" s="13"/>
      <c r="V24" s="12"/>
      <c r="W24" s="13"/>
      <c r="X24" s="92"/>
      <c r="Y24" s="111"/>
      <c r="Z24" s="12"/>
      <c r="AA24" s="13"/>
      <c r="AB24" s="137"/>
      <c r="AC24" s="420">
        <f>SUM(E24:E30,G24:G30,I24:I30,K24:K30,M24:M30,O24:O30,Q24:Q30,S24:S30,U24:U30,W24:W30,Y24:Y30,AA24:AA30)</f>
        <v>4.468</v>
      </c>
      <c r="AD24" s="445">
        <f>SUM(F24:F30,H24:H30,J24:J30,L24:L30,N24:N30,P24:P30,R24:R30,T24:T30,V24:V30,X24:X30,Z24:Z30,AB24:AB30)</f>
        <v>12.503808333333332</v>
      </c>
      <c r="AE24" s="412">
        <f>SUM(AC24:AC48)</f>
        <v>8.9373333333333331</v>
      </c>
      <c r="AF24" s="400">
        <f>SUM(AD24:AD48)</f>
        <v>13.003808333333332</v>
      </c>
    </row>
    <row r="25" spans="2:32" x14ac:dyDescent="0.2">
      <c r="B25" s="371"/>
      <c r="C25" s="416"/>
      <c r="D25" s="76" t="s">
        <v>18</v>
      </c>
      <c r="E25" s="3"/>
      <c r="F25" s="2"/>
      <c r="G25" s="3"/>
      <c r="H25" s="2"/>
      <c r="I25" s="3"/>
      <c r="J25" s="93"/>
      <c r="K25" s="112"/>
      <c r="L25" s="2"/>
      <c r="M25" s="3">
        <v>1.73</v>
      </c>
      <c r="N25" s="2">
        <v>1.9995833333333333</v>
      </c>
      <c r="O25" s="112"/>
      <c r="P25" s="2"/>
      <c r="Q25" s="3"/>
      <c r="R25" s="93"/>
      <c r="S25" s="3"/>
      <c r="T25" s="2"/>
      <c r="U25" s="3"/>
      <c r="V25" s="2"/>
      <c r="W25" s="3"/>
      <c r="X25" s="93"/>
      <c r="Y25" s="112"/>
      <c r="Z25" s="2"/>
      <c r="AA25" s="3"/>
      <c r="AB25" s="138"/>
      <c r="AC25" s="417"/>
      <c r="AD25" s="418"/>
      <c r="AE25" s="413"/>
      <c r="AF25" s="415"/>
    </row>
    <row r="26" spans="2:32" x14ac:dyDescent="0.2">
      <c r="B26" s="371"/>
      <c r="C26" s="416"/>
      <c r="D26" s="77" t="s">
        <v>61</v>
      </c>
      <c r="E26" s="3"/>
      <c r="F26" s="2"/>
      <c r="G26" s="3"/>
      <c r="H26" s="2"/>
      <c r="I26" s="3"/>
      <c r="J26" s="93"/>
      <c r="K26" s="112"/>
      <c r="L26" s="2"/>
      <c r="M26" s="3"/>
      <c r="N26" s="2"/>
      <c r="O26" s="112"/>
      <c r="P26" s="2">
        <v>1.1633333333333331</v>
      </c>
      <c r="Q26" s="3">
        <v>0.2</v>
      </c>
      <c r="R26" s="93">
        <v>1.1633333333333331</v>
      </c>
      <c r="S26" s="3"/>
      <c r="T26" s="2"/>
      <c r="U26" s="3"/>
      <c r="V26" s="2"/>
      <c r="W26" s="3"/>
      <c r="X26" s="93"/>
      <c r="Y26" s="112"/>
      <c r="Z26" s="2"/>
      <c r="AA26" s="3"/>
      <c r="AB26" s="138"/>
      <c r="AC26" s="417"/>
      <c r="AD26" s="418"/>
      <c r="AE26" s="413"/>
      <c r="AF26" s="415"/>
    </row>
    <row r="27" spans="2:32" x14ac:dyDescent="0.2">
      <c r="B27" s="371"/>
      <c r="C27" s="416"/>
      <c r="D27" s="76" t="s">
        <v>53</v>
      </c>
      <c r="E27" s="3"/>
      <c r="F27" s="2"/>
      <c r="G27" s="3"/>
      <c r="H27" s="2"/>
      <c r="I27" s="3"/>
      <c r="J27" s="93"/>
      <c r="K27" s="112"/>
      <c r="L27" s="2"/>
      <c r="M27" s="3"/>
      <c r="N27" s="2"/>
      <c r="O27" s="112"/>
      <c r="P27" s="2"/>
      <c r="Q27" s="3">
        <v>0.04</v>
      </c>
      <c r="R27" s="93"/>
      <c r="S27" s="3"/>
      <c r="T27" s="2"/>
      <c r="U27" s="3"/>
      <c r="V27" s="2"/>
      <c r="W27" s="3"/>
      <c r="X27" s="93"/>
      <c r="Y27" s="112"/>
      <c r="Z27" s="2"/>
      <c r="AA27" s="3"/>
      <c r="AB27" s="138"/>
      <c r="AC27" s="417"/>
      <c r="AD27" s="418"/>
      <c r="AE27" s="413"/>
      <c r="AF27" s="415"/>
    </row>
    <row r="28" spans="2:32" x14ac:dyDescent="0.2">
      <c r="B28" s="371"/>
      <c r="C28" s="416"/>
      <c r="D28" s="77" t="s">
        <v>62</v>
      </c>
      <c r="E28" s="3"/>
      <c r="F28" s="2"/>
      <c r="G28" s="3"/>
      <c r="H28" s="2"/>
      <c r="I28" s="3"/>
      <c r="J28" s="93"/>
      <c r="K28" s="112"/>
      <c r="L28" s="2"/>
      <c r="M28" s="3"/>
      <c r="N28" s="2"/>
      <c r="O28" s="112"/>
      <c r="P28" s="2"/>
      <c r="Q28" s="3"/>
      <c r="R28" s="93"/>
      <c r="S28" s="3"/>
      <c r="T28" s="2"/>
      <c r="U28" s="3"/>
      <c r="V28" s="2"/>
      <c r="W28" s="3">
        <v>0.13</v>
      </c>
      <c r="X28" s="93">
        <v>0.65562500000000001</v>
      </c>
      <c r="Y28" s="112"/>
      <c r="Z28" s="2"/>
      <c r="AA28" s="3"/>
      <c r="AB28" s="138"/>
      <c r="AC28" s="417"/>
      <c r="AD28" s="418"/>
      <c r="AE28" s="413"/>
      <c r="AF28" s="415"/>
    </row>
    <row r="29" spans="2:32" x14ac:dyDescent="0.2">
      <c r="B29" s="371"/>
      <c r="C29" s="416"/>
      <c r="D29" s="76" t="s">
        <v>21</v>
      </c>
      <c r="E29" s="3"/>
      <c r="F29" s="2"/>
      <c r="G29" s="3"/>
      <c r="H29" s="2"/>
      <c r="I29" s="3"/>
      <c r="J29" s="93"/>
      <c r="K29" s="112"/>
      <c r="L29" s="2"/>
      <c r="M29" s="3"/>
      <c r="N29" s="2"/>
      <c r="O29" s="112"/>
      <c r="P29" s="2"/>
      <c r="Q29" s="3"/>
      <c r="R29" s="93"/>
      <c r="S29" s="3">
        <v>0.628</v>
      </c>
      <c r="T29" s="2">
        <v>2.7273333333333332</v>
      </c>
      <c r="U29" s="3"/>
      <c r="V29" s="2"/>
      <c r="W29" s="3"/>
      <c r="X29" s="93"/>
      <c r="Y29" s="112"/>
      <c r="Z29" s="2"/>
      <c r="AA29" s="3"/>
      <c r="AB29" s="138"/>
      <c r="AC29" s="417"/>
      <c r="AD29" s="418"/>
      <c r="AE29" s="413"/>
      <c r="AF29" s="415"/>
    </row>
    <row r="30" spans="2:32" ht="16" thickBot="1" x14ac:dyDescent="0.25">
      <c r="B30" s="371"/>
      <c r="C30" s="444"/>
      <c r="D30" s="78" t="s">
        <v>22</v>
      </c>
      <c r="E30" s="6"/>
      <c r="F30" s="5"/>
      <c r="G30" s="6"/>
      <c r="H30" s="5"/>
      <c r="I30" s="6"/>
      <c r="J30" s="94"/>
      <c r="K30" s="113"/>
      <c r="L30" s="5"/>
      <c r="M30" s="6"/>
      <c r="N30" s="5"/>
      <c r="O30" s="113"/>
      <c r="P30" s="5"/>
      <c r="Q30" s="6"/>
      <c r="R30" s="94"/>
      <c r="S30" s="6"/>
      <c r="T30" s="5"/>
      <c r="U30" s="6"/>
      <c r="V30" s="5"/>
      <c r="W30" s="6">
        <v>0.8</v>
      </c>
      <c r="X30" s="94">
        <v>4.1496000000000004</v>
      </c>
      <c r="Y30" s="113"/>
      <c r="Z30" s="5"/>
      <c r="AA30" s="6"/>
      <c r="AB30" s="139"/>
      <c r="AC30" s="397"/>
      <c r="AD30" s="399"/>
      <c r="AE30" s="413"/>
      <c r="AF30" s="415"/>
    </row>
    <row r="31" spans="2:32" ht="17" thickTop="1" thickBot="1" x14ac:dyDescent="0.25">
      <c r="B31" s="371"/>
      <c r="C31" s="14" t="s">
        <v>16</v>
      </c>
      <c r="D31" s="79" t="s">
        <v>63</v>
      </c>
      <c r="E31" s="10"/>
      <c r="F31" s="11"/>
      <c r="G31" s="10"/>
      <c r="H31" s="11"/>
      <c r="I31" s="10"/>
      <c r="J31" s="103"/>
      <c r="K31" s="123"/>
      <c r="L31" s="11"/>
      <c r="M31" s="10"/>
      <c r="N31" s="11"/>
      <c r="O31" s="123"/>
      <c r="P31" s="11"/>
      <c r="Q31" s="10"/>
      <c r="R31" s="103"/>
      <c r="S31" s="10"/>
      <c r="T31" s="11"/>
      <c r="U31" s="10"/>
      <c r="V31" s="11"/>
      <c r="W31" s="10"/>
      <c r="X31" s="103"/>
      <c r="Y31" s="123">
        <v>1.4893333333333334</v>
      </c>
      <c r="Z31" s="11"/>
      <c r="AA31" s="10"/>
      <c r="AB31" s="103"/>
      <c r="AC31" s="123">
        <f>SUM(E31,G31,I31,K31,M31,O31,Q31,S31,U31,W31,Y31,AA31)</f>
        <v>1.4893333333333334</v>
      </c>
      <c r="AD31" s="11">
        <f>SUM(F31,H31,J31,L31,N31,P31,R31,T31,V31,X31,Z31,AB31)</f>
        <v>0</v>
      </c>
      <c r="AE31" s="413"/>
      <c r="AF31" s="415"/>
    </row>
    <row r="32" spans="2:32" ht="16" thickTop="1" x14ac:dyDescent="0.2">
      <c r="B32" s="371"/>
      <c r="C32" s="410" t="s">
        <v>14</v>
      </c>
      <c r="D32" s="80" t="s">
        <v>42</v>
      </c>
      <c r="E32" s="21">
        <v>0.2</v>
      </c>
      <c r="F32" s="20"/>
      <c r="G32" s="21"/>
      <c r="H32" s="20"/>
      <c r="I32" s="21"/>
      <c r="J32" s="104"/>
      <c r="K32" s="124"/>
      <c r="L32" s="20"/>
      <c r="M32" s="21"/>
      <c r="N32" s="20"/>
      <c r="O32" s="124"/>
      <c r="P32" s="20"/>
      <c r="Q32" s="21"/>
      <c r="R32" s="104"/>
      <c r="S32" s="21"/>
      <c r="T32" s="20"/>
      <c r="U32" s="21"/>
      <c r="V32" s="20"/>
      <c r="W32" s="21"/>
      <c r="X32" s="104"/>
      <c r="Y32" s="124"/>
      <c r="Z32" s="20"/>
      <c r="AA32" s="21"/>
      <c r="AB32" s="104"/>
      <c r="AC32" s="396">
        <f>SUM(E32:E45,G32:G45,I32:I45,K32:K45,M32:M45,O32:O45,Q32:Q45,S32:S45,U32:U45,W32:W45,Y32:Y45,AA32:AA45)</f>
        <v>2.78</v>
      </c>
      <c r="AD32" s="398">
        <f>SUM(F32:F45,H32:H45,J32:J45,L32:L45,N32:N45,P32:P45,R32:R45,T32:T45,V32:V45,X32:X45,Z32:Z45,AB32:AB45)</f>
        <v>0.5</v>
      </c>
      <c r="AE32" s="413"/>
      <c r="AF32" s="415"/>
    </row>
    <row r="33" spans="2:32" x14ac:dyDescent="0.2">
      <c r="B33" s="371"/>
      <c r="C33" s="416"/>
      <c r="D33" s="65" t="s">
        <v>41</v>
      </c>
      <c r="E33" s="3"/>
      <c r="F33" s="2"/>
      <c r="G33" s="3"/>
      <c r="H33" s="2"/>
      <c r="I33" s="3"/>
      <c r="J33" s="93"/>
      <c r="K33" s="112"/>
      <c r="L33" s="2"/>
      <c r="M33" s="3">
        <v>0.6</v>
      </c>
      <c r="N33" s="2"/>
      <c r="O33" s="112"/>
      <c r="P33" s="2"/>
      <c r="Q33" s="3"/>
      <c r="R33" s="93"/>
      <c r="S33" s="3"/>
      <c r="T33" s="2"/>
      <c r="U33" s="3"/>
      <c r="V33" s="2"/>
      <c r="W33" s="3"/>
      <c r="X33" s="93"/>
      <c r="Y33" s="112"/>
      <c r="Z33" s="2"/>
      <c r="AA33" s="3"/>
      <c r="AB33" s="93"/>
      <c r="AC33" s="417"/>
      <c r="AD33" s="418"/>
      <c r="AE33" s="413"/>
      <c r="AF33" s="415"/>
    </row>
    <row r="34" spans="2:32" x14ac:dyDescent="0.2">
      <c r="B34" s="371"/>
      <c r="C34" s="416"/>
      <c r="D34" s="65" t="s">
        <v>43</v>
      </c>
      <c r="E34" s="3">
        <v>0.05</v>
      </c>
      <c r="F34" s="2"/>
      <c r="G34" s="3"/>
      <c r="H34" s="2"/>
      <c r="I34" s="3"/>
      <c r="J34" s="93"/>
      <c r="K34" s="112"/>
      <c r="L34" s="2"/>
      <c r="M34" s="3"/>
      <c r="N34" s="2"/>
      <c r="O34" s="112"/>
      <c r="P34" s="2"/>
      <c r="Q34" s="3"/>
      <c r="R34" s="93"/>
      <c r="S34" s="3"/>
      <c r="T34" s="2"/>
      <c r="U34" s="3"/>
      <c r="V34" s="2"/>
      <c r="W34" s="3"/>
      <c r="X34" s="93"/>
      <c r="Y34" s="112"/>
      <c r="Z34" s="2"/>
      <c r="AA34" s="3"/>
      <c r="AB34" s="93"/>
      <c r="AC34" s="417"/>
      <c r="AD34" s="418"/>
      <c r="AE34" s="413"/>
      <c r="AF34" s="415"/>
    </row>
    <row r="35" spans="2:32" x14ac:dyDescent="0.2">
      <c r="B35" s="371"/>
      <c r="C35" s="416"/>
      <c r="D35" s="68" t="s">
        <v>44</v>
      </c>
      <c r="E35" s="3">
        <v>0.06</v>
      </c>
      <c r="F35" s="2"/>
      <c r="G35" s="3"/>
      <c r="H35" s="2"/>
      <c r="I35" s="3"/>
      <c r="J35" s="93"/>
      <c r="K35" s="112"/>
      <c r="L35" s="2"/>
      <c r="M35" s="3"/>
      <c r="N35" s="2"/>
      <c r="O35" s="112"/>
      <c r="P35" s="2"/>
      <c r="Q35" s="3"/>
      <c r="R35" s="93"/>
      <c r="S35" s="3"/>
      <c r="T35" s="2"/>
      <c r="U35" s="3"/>
      <c r="V35" s="2"/>
      <c r="W35" s="3"/>
      <c r="X35" s="93"/>
      <c r="Y35" s="112"/>
      <c r="Z35" s="2"/>
      <c r="AA35" s="3"/>
      <c r="AB35" s="93"/>
      <c r="AC35" s="417"/>
      <c r="AD35" s="418"/>
      <c r="AE35" s="413"/>
      <c r="AF35" s="415"/>
    </row>
    <row r="36" spans="2:32" x14ac:dyDescent="0.2">
      <c r="B36" s="371"/>
      <c r="C36" s="416"/>
      <c r="D36" s="68" t="s">
        <v>54</v>
      </c>
      <c r="E36" s="3">
        <v>0.03</v>
      </c>
      <c r="F36" s="2"/>
      <c r="G36" s="3"/>
      <c r="H36" s="2"/>
      <c r="I36" s="3"/>
      <c r="J36" s="93"/>
      <c r="K36" s="112"/>
      <c r="L36" s="2"/>
      <c r="M36" s="3">
        <v>0.03</v>
      </c>
      <c r="N36" s="2"/>
      <c r="O36" s="112"/>
      <c r="P36" s="2"/>
      <c r="Q36" s="3"/>
      <c r="R36" s="93"/>
      <c r="S36" s="3"/>
      <c r="T36" s="2"/>
      <c r="U36" s="3"/>
      <c r="V36" s="2"/>
      <c r="W36" s="3"/>
      <c r="X36" s="93"/>
      <c r="Y36" s="112"/>
      <c r="Z36" s="2"/>
      <c r="AA36" s="3"/>
      <c r="AB36" s="93"/>
      <c r="AC36" s="417"/>
      <c r="AD36" s="418"/>
      <c r="AE36" s="413"/>
      <c r="AF36" s="415"/>
    </row>
    <row r="37" spans="2:32" x14ac:dyDescent="0.2">
      <c r="B37" s="371"/>
      <c r="C37" s="416"/>
      <c r="D37" s="68" t="s">
        <v>13</v>
      </c>
      <c r="E37" s="3">
        <v>0.15</v>
      </c>
      <c r="F37" s="2"/>
      <c r="G37" s="3"/>
      <c r="H37" s="2"/>
      <c r="I37" s="3"/>
      <c r="J37" s="93"/>
      <c r="K37" s="112"/>
      <c r="L37" s="2"/>
      <c r="M37" s="3"/>
      <c r="N37" s="2"/>
      <c r="O37" s="112"/>
      <c r="P37" s="2"/>
      <c r="Q37" s="3"/>
      <c r="R37" s="93"/>
      <c r="S37" s="3"/>
      <c r="T37" s="2"/>
      <c r="U37" s="3"/>
      <c r="V37" s="2"/>
      <c r="W37" s="3"/>
      <c r="X37" s="93"/>
      <c r="Y37" s="112"/>
      <c r="Z37" s="2"/>
      <c r="AA37" s="3"/>
      <c r="AB37" s="93"/>
      <c r="AC37" s="417"/>
      <c r="AD37" s="418"/>
      <c r="AE37" s="413"/>
      <c r="AF37" s="415"/>
    </row>
    <row r="38" spans="2:32" x14ac:dyDescent="0.2">
      <c r="B38" s="371"/>
      <c r="C38" s="416"/>
      <c r="D38" s="65" t="s">
        <v>45</v>
      </c>
      <c r="E38" s="3"/>
      <c r="F38" s="2"/>
      <c r="G38" s="3"/>
      <c r="H38" s="2"/>
      <c r="I38" s="3"/>
      <c r="J38" s="93"/>
      <c r="K38" s="112"/>
      <c r="L38" s="2"/>
      <c r="M38" s="3"/>
      <c r="N38" s="2"/>
      <c r="O38" s="112"/>
      <c r="P38" s="2"/>
      <c r="Q38" s="3"/>
      <c r="R38" s="93"/>
      <c r="S38" s="3"/>
      <c r="T38" s="2"/>
      <c r="U38" s="3">
        <v>0.05</v>
      </c>
      <c r="V38" s="2">
        <v>0.30000000000000004</v>
      </c>
      <c r="W38" s="3"/>
      <c r="X38" s="93"/>
      <c r="Y38" s="112"/>
      <c r="Z38" s="2"/>
      <c r="AA38" s="3"/>
      <c r="AB38" s="93"/>
      <c r="AC38" s="417"/>
      <c r="AD38" s="418"/>
      <c r="AE38" s="413"/>
      <c r="AF38" s="415"/>
    </row>
    <row r="39" spans="2:32" ht="14.75" customHeight="1" x14ac:dyDescent="0.2">
      <c r="B39" s="371"/>
      <c r="C39" s="416"/>
      <c r="D39" s="65" t="s">
        <v>55</v>
      </c>
      <c r="E39" s="3"/>
      <c r="F39" s="2"/>
      <c r="G39" s="3"/>
      <c r="H39" s="2"/>
      <c r="I39" s="3"/>
      <c r="J39" s="93"/>
      <c r="K39" s="112"/>
      <c r="L39" s="2"/>
      <c r="M39" s="3"/>
      <c r="N39" s="2"/>
      <c r="O39" s="112"/>
      <c r="P39" s="2"/>
      <c r="Q39" s="3"/>
      <c r="R39" s="93"/>
      <c r="S39" s="3">
        <v>0.1</v>
      </c>
      <c r="T39" s="2"/>
      <c r="U39" s="3"/>
      <c r="V39" s="2"/>
      <c r="W39" s="3"/>
      <c r="X39" s="93"/>
      <c r="Y39" s="112"/>
      <c r="Z39" s="2"/>
      <c r="AA39" s="3"/>
      <c r="AB39" s="93"/>
      <c r="AC39" s="417"/>
      <c r="AD39" s="418"/>
      <c r="AE39" s="413"/>
      <c r="AF39" s="415"/>
    </row>
    <row r="40" spans="2:32" x14ac:dyDescent="0.2">
      <c r="B40" s="371"/>
      <c r="C40" s="416"/>
      <c r="D40" s="65" t="s">
        <v>46</v>
      </c>
      <c r="E40" s="3"/>
      <c r="F40" s="2"/>
      <c r="G40" s="3"/>
      <c r="H40" s="2"/>
      <c r="I40" s="3"/>
      <c r="J40" s="93"/>
      <c r="K40" s="112"/>
      <c r="L40" s="2"/>
      <c r="M40" s="3"/>
      <c r="N40" s="2"/>
      <c r="O40" s="112"/>
      <c r="P40" s="2"/>
      <c r="Q40" s="3"/>
      <c r="R40" s="93"/>
      <c r="S40" s="3">
        <v>0.61</v>
      </c>
      <c r="T40" s="2"/>
      <c r="U40" s="3"/>
      <c r="V40" s="2"/>
      <c r="W40" s="3"/>
      <c r="X40" s="93"/>
      <c r="Y40" s="112"/>
      <c r="Z40" s="2"/>
      <c r="AA40" s="3"/>
      <c r="AB40" s="93"/>
      <c r="AC40" s="417"/>
      <c r="AD40" s="418"/>
      <c r="AE40" s="413"/>
      <c r="AF40" s="415"/>
    </row>
    <row r="41" spans="2:32" x14ac:dyDescent="0.2">
      <c r="B41" s="371"/>
      <c r="C41" s="416"/>
      <c r="D41" s="81" t="s">
        <v>64</v>
      </c>
      <c r="E41" s="3"/>
      <c r="F41" s="2"/>
      <c r="G41" s="1"/>
      <c r="H41" s="2"/>
      <c r="I41" s="1"/>
      <c r="J41" s="93"/>
      <c r="K41" s="112"/>
      <c r="L41" s="2"/>
      <c r="M41" s="1">
        <v>0.05</v>
      </c>
      <c r="N41" s="2"/>
      <c r="O41" s="112"/>
      <c r="P41" s="2"/>
      <c r="Q41" s="1"/>
      <c r="R41" s="93"/>
      <c r="S41" s="3"/>
      <c r="T41" s="2"/>
      <c r="U41" s="1"/>
      <c r="V41" s="2"/>
      <c r="W41" s="1"/>
      <c r="X41" s="93"/>
      <c r="Y41" s="112"/>
      <c r="Z41" s="2"/>
      <c r="AA41" s="1"/>
      <c r="AB41" s="93"/>
      <c r="AC41" s="417"/>
      <c r="AD41" s="418"/>
      <c r="AE41" s="413"/>
      <c r="AF41" s="415"/>
    </row>
    <row r="42" spans="2:32" x14ac:dyDescent="0.2">
      <c r="B42" s="371"/>
      <c r="C42" s="416"/>
      <c r="D42" s="82" t="s">
        <v>56</v>
      </c>
      <c r="E42" s="3"/>
      <c r="F42" s="2"/>
      <c r="G42" s="1"/>
      <c r="H42" s="2"/>
      <c r="I42" s="1"/>
      <c r="J42" s="93"/>
      <c r="K42" s="112"/>
      <c r="L42" s="2"/>
      <c r="M42" s="1">
        <v>0.1</v>
      </c>
      <c r="N42" s="2"/>
      <c r="O42" s="112"/>
      <c r="P42" s="2"/>
      <c r="Q42" s="1"/>
      <c r="R42" s="93"/>
      <c r="S42" s="3"/>
      <c r="T42" s="2"/>
      <c r="U42" s="1"/>
      <c r="V42" s="2"/>
      <c r="W42" s="1"/>
      <c r="X42" s="93"/>
      <c r="Y42" s="112"/>
      <c r="Z42" s="2"/>
      <c r="AA42" s="1"/>
      <c r="AB42" s="93"/>
      <c r="AC42" s="417"/>
      <c r="AD42" s="418"/>
      <c r="AE42" s="413"/>
      <c r="AF42" s="415"/>
    </row>
    <row r="43" spans="2:32" x14ac:dyDescent="0.2">
      <c r="B43" s="371"/>
      <c r="C43" s="416"/>
      <c r="D43" s="81" t="s">
        <v>65</v>
      </c>
      <c r="E43" s="3"/>
      <c r="F43" s="2"/>
      <c r="G43" s="1"/>
      <c r="H43" s="2"/>
      <c r="I43" s="1"/>
      <c r="J43" s="93"/>
      <c r="K43" s="112"/>
      <c r="L43" s="2"/>
      <c r="M43" s="1">
        <v>0.15</v>
      </c>
      <c r="N43" s="2"/>
      <c r="O43" s="112"/>
      <c r="P43" s="2"/>
      <c r="Q43" s="1"/>
      <c r="R43" s="93"/>
      <c r="S43" s="3"/>
      <c r="T43" s="2"/>
      <c r="U43" s="1"/>
      <c r="V43" s="2"/>
      <c r="W43" s="1"/>
      <c r="X43" s="93"/>
      <c r="Y43" s="112"/>
      <c r="Z43" s="2"/>
      <c r="AA43" s="1"/>
      <c r="AB43" s="93"/>
      <c r="AC43" s="417"/>
      <c r="AD43" s="418"/>
      <c r="AE43" s="413"/>
      <c r="AF43" s="415"/>
    </row>
    <row r="44" spans="2:32" x14ac:dyDescent="0.2">
      <c r="B44" s="371"/>
      <c r="C44" s="416"/>
      <c r="D44" s="65" t="s">
        <v>57</v>
      </c>
      <c r="E44" s="3"/>
      <c r="F44" s="2"/>
      <c r="G44" s="1"/>
      <c r="H44" s="2"/>
      <c r="I44" s="1"/>
      <c r="J44" s="93"/>
      <c r="K44" s="112"/>
      <c r="L44" s="2"/>
      <c r="M44" s="1"/>
      <c r="N44" s="2"/>
      <c r="O44" s="112">
        <v>0.5</v>
      </c>
      <c r="P44" s="2"/>
      <c r="Q44" s="1"/>
      <c r="R44" s="93"/>
      <c r="S44" s="3"/>
      <c r="T44" s="2"/>
      <c r="U44" s="1"/>
      <c r="V44" s="2"/>
      <c r="W44" s="1"/>
      <c r="X44" s="93"/>
      <c r="Y44" s="112"/>
      <c r="Z44" s="2"/>
      <c r="AA44" s="1"/>
      <c r="AB44" s="93"/>
      <c r="AC44" s="417"/>
      <c r="AD44" s="418"/>
      <c r="AE44" s="413"/>
      <c r="AF44" s="415"/>
    </row>
    <row r="45" spans="2:32" ht="16" thickBot="1" x14ac:dyDescent="0.25">
      <c r="B45" s="371"/>
      <c r="C45" s="416"/>
      <c r="D45" s="83" t="s">
        <v>58</v>
      </c>
      <c r="E45" s="6"/>
      <c r="F45" s="5"/>
      <c r="G45" s="4"/>
      <c r="H45" s="5"/>
      <c r="I45" s="4"/>
      <c r="J45" s="94"/>
      <c r="K45" s="113"/>
      <c r="L45" s="5"/>
      <c r="M45" s="4"/>
      <c r="N45" s="5"/>
      <c r="O45" s="113"/>
      <c r="P45" s="5"/>
      <c r="Q45" s="4"/>
      <c r="R45" s="94"/>
      <c r="S45" s="6"/>
      <c r="T45" s="5"/>
      <c r="U45" s="4">
        <v>0.1</v>
      </c>
      <c r="V45" s="5">
        <v>0.19999999999999996</v>
      </c>
      <c r="W45" s="4"/>
      <c r="X45" s="94"/>
      <c r="Y45" s="113"/>
      <c r="Z45" s="5"/>
      <c r="AA45" s="4"/>
      <c r="AB45" s="94"/>
      <c r="AC45" s="417"/>
      <c r="AD45" s="418"/>
      <c r="AE45" s="413"/>
      <c r="AF45" s="415"/>
    </row>
    <row r="46" spans="2:32" ht="16" thickTop="1" x14ac:dyDescent="0.2">
      <c r="B46" s="371"/>
      <c r="C46" s="410" t="s">
        <v>59</v>
      </c>
      <c r="D46" s="84" t="s">
        <v>60</v>
      </c>
      <c r="E46" s="52">
        <v>0.1</v>
      </c>
      <c r="F46" s="8"/>
      <c r="G46" s="7"/>
      <c r="H46" s="8"/>
      <c r="I46" s="7"/>
      <c r="J46" s="96"/>
      <c r="K46" s="115"/>
      <c r="L46" s="8"/>
      <c r="M46" s="7">
        <v>0.1</v>
      </c>
      <c r="N46" s="8"/>
      <c r="O46" s="115"/>
      <c r="P46" s="8"/>
      <c r="Q46" s="7"/>
      <c r="R46" s="96"/>
      <c r="S46" s="52"/>
      <c r="T46" s="8"/>
      <c r="U46" s="7"/>
      <c r="V46" s="8"/>
      <c r="W46" s="7"/>
      <c r="X46" s="96"/>
      <c r="Y46" s="115"/>
      <c r="Z46" s="8"/>
      <c r="AA46" s="7"/>
      <c r="AB46" s="96"/>
      <c r="AC46" s="396">
        <f>SUM(E46:E47,G46:G47,I46:I47,K46:K47,M46:M47,O46:O47,Q46:Q47,S46:S47,U46:U47,W46:W47,Y46:Y47,AA46:AA47)</f>
        <v>0.2</v>
      </c>
      <c r="AD46" s="398">
        <f>SUM(F46:F47,H46:H47,J46:J47,L46:L47,N46:N47,P46:P47,R46:R47,T46:T47,V46:V47,X46:X47,Z46:Z47,AB46:AB47)</f>
        <v>0</v>
      </c>
      <c r="AE46" s="413"/>
      <c r="AF46" s="415"/>
    </row>
    <row r="47" spans="2:32" ht="16" thickBot="1" x14ac:dyDescent="0.25">
      <c r="B47" s="371"/>
      <c r="C47" s="411"/>
      <c r="D47" s="85" t="s">
        <v>66</v>
      </c>
      <c r="E47" s="63"/>
      <c r="F47" s="22"/>
      <c r="G47" s="61"/>
      <c r="H47" s="22"/>
      <c r="I47" s="61"/>
      <c r="J47" s="105"/>
      <c r="K47" s="125"/>
      <c r="L47" s="22"/>
      <c r="M47" s="61"/>
      <c r="N47" s="22"/>
      <c r="O47" s="125"/>
      <c r="P47" s="22"/>
      <c r="Q47" s="61"/>
      <c r="R47" s="105"/>
      <c r="S47" s="63"/>
      <c r="T47" s="22"/>
      <c r="U47" s="61"/>
      <c r="V47" s="22"/>
      <c r="W47" s="61"/>
      <c r="X47" s="105"/>
      <c r="Y47" s="125"/>
      <c r="Z47" s="22"/>
      <c r="AA47" s="61"/>
      <c r="AB47" s="140"/>
      <c r="AC47" s="397"/>
      <c r="AD47" s="399"/>
      <c r="AE47" s="413"/>
      <c r="AF47" s="415"/>
    </row>
    <row r="48" spans="2:32" ht="17" thickTop="1" thickBot="1" x14ac:dyDescent="0.25">
      <c r="B48" s="372"/>
      <c r="C48" s="47" t="s">
        <v>15</v>
      </c>
      <c r="D48" s="67" t="s">
        <v>15</v>
      </c>
      <c r="E48" s="50"/>
      <c r="F48" s="9"/>
      <c r="G48" s="50"/>
      <c r="H48" s="9"/>
      <c r="I48" s="50"/>
      <c r="J48" s="95"/>
      <c r="K48" s="114"/>
      <c r="L48" s="9"/>
      <c r="M48" s="50"/>
      <c r="N48" s="9"/>
      <c r="O48" s="114"/>
      <c r="P48" s="9"/>
      <c r="Q48" s="50"/>
      <c r="R48" s="95"/>
      <c r="S48" s="50"/>
      <c r="T48" s="9"/>
      <c r="U48" s="50"/>
      <c r="V48" s="9"/>
      <c r="W48" s="50"/>
      <c r="X48" s="95"/>
      <c r="Y48" s="114"/>
      <c r="Z48" s="9"/>
      <c r="AA48" s="50"/>
      <c r="AB48" s="95"/>
      <c r="AC48" s="143">
        <f>SUM(E48,G48,I48,K48,M48,O48,Q48,S48,U48,W48,Y48,AA48)</f>
        <v>0</v>
      </c>
      <c r="AD48" s="24">
        <f>SUM(F48,H48,J48,L48,N48,P48,R48,T48,V48,X48,Z48,AB48)</f>
        <v>0</v>
      </c>
      <c r="AE48" s="414"/>
      <c r="AF48" s="401"/>
    </row>
    <row r="49" spans="2:32" x14ac:dyDescent="0.2">
      <c r="B49" s="436" t="s">
        <v>24</v>
      </c>
      <c r="C49" s="439" t="s">
        <v>48</v>
      </c>
      <c r="D49" s="86" t="s">
        <v>49</v>
      </c>
      <c r="E49" s="36"/>
      <c r="F49" s="35"/>
      <c r="G49" s="34"/>
      <c r="H49" s="31"/>
      <c r="I49" s="34"/>
      <c r="J49" s="106"/>
      <c r="K49" s="126"/>
      <c r="L49" s="35"/>
      <c r="M49" s="34"/>
      <c r="N49" s="31"/>
      <c r="O49" s="126"/>
      <c r="P49" s="35"/>
      <c r="Q49" s="36"/>
      <c r="R49" s="106"/>
      <c r="S49" s="36"/>
      <c r="T49" s="35"/>
      <c r="U49" s="34"/>
      <c r="V49" s="31"/>
      <c r="W49" s="34"/>
      <c r="X49" s="106"/>
      <c r="Y49" s="126">
        <f>1.4/4</f>
        <v>0.35</v>
      </c>
      <c r="Z49" s="34"/>
      <c r="AA49" s="34"/>
      <c r="AB49" s="106"/>
      <c r="AC49" s="436">
        <f>SUM(E49:E52,G49:G52,I49:I52,K49:K52,M49:M52,O49:O52,Q49:Q52,S49:S52,U49:U52,W49:W52,Y49:Y52,AA49:AA52)</f>
        <v>1.4</v>
      </c>
      <c r="AD49" s="332">
        <f>SUM(F49:F52,H49:H52,J49:J52,L49:L52,N49:N52,P49:P52,R49:R52,T49:T52,V49:V52,X49:X52,Z49:Z52,AB49:AB52)</f>
        <v>0</v>
      </c>
      <c r="AE49" s="335">
        <f>SUM(AC49:AC53)</f>
        <v>1.4</v>
      </c>
      <c r="AF49" s="394">
        <f>SUM(AD49:AD53)</f>
        <v>0.6</v>
      </c>
    </row>
    <row r="50" spans="2:32" x14ac:dyDescent="0.2">
      <c r="B50" s="437"/>
      <c r="C50" s="440"/>
      <c r="D50" s="87" t="s">
        <v>50</v>
      </c>
      <c r="E50" s="32"/>
      <c r="F50" s="31"/>
      <c r="G50" s="30"/>
      <c r="H50" s="31"/>
      <c r="I50" s="30"/>
      <c r="J50" s="107"/>
      <c r="K50" s="127"/>
      <c r="L50" s="31"/>
      <c r="M50" s="30"/>
      <c r="N50" s="31"/>
      <c r="O50" s="127"/>
      <c r="P50" s="31"/>
      <c r="Q50" s="32"/>
      <c r="R50" s="107"/>
      <c r="S50" s="32"/>
      <c r="T50" s="31"/>
      <c r="U50" s="30"/>
      <c r="V50" s="31"/>
      <c r="W50" s="30"/>
      <c r="X50" s="107"/>
      <c r="Y50" s="127">
        <f>1.4/4</f>
        <v>0.35</v>
      </c>
      <c r="Z50" s="30"/>
      <c r="AA50" s="30"/>
      <c r="AB50" s="107"/>
      <c r="AC50" s="437"/>
      <c r="AD50" s="333"/>
      <c r="AE50" s="336"/>
      <c r="AF50" s="395"/>
    </row>
    <row r="51" spans="2:32" x14ac:dyDescent="0.2">
      <c r="B51" s="437"/>
      <c r="C51" s="440"/>
      <c r="D51" s="87" t="s">
        <v>51</v>
      </c>
      <c r="E51" s="32"/>
      <c r="F51" s="31"/>
      <c r="G51" s="30"/>
      <c r="H51" s="31"/>
      <c r="I51" s="30"/>
      <c r="J51" s="107"/>
      <c r="K51" s="127"/>
      <c r="L51" s="31"/>
      <c r="M51" s="30"/>
      <c r="N51" s="31"/>
      <c r="O51" s="127"/>
      <c r="P51" s="31"/>
      <c r="Q51" s="32"/>
      <c r="R51" s="107"/>
      <c r="S51" s="32"/>
      <c r="T51" s="31"/>
      <c r="U51" s="30"/>
      <c r="V51" s="31"/>
      <c r="W51" s="30"/>
      <c r="X51" s="107"/>
      <c r="Y51" s="127">
        <f>1.4/4</f>
        <v>0.35</v>
      </c>
      <c r="Z51" s="30"/>
      <c r="AA51" s="30"/>
      <c r="AB51" s="107"/>
      <c r="AC51" s="437"/>
      <c r="AD51" s="333"/>
      <c r="AE51" s="336"/>
      <c r="AF51" s="395"/>
    </row>
    <row r="52" spans="2:32" ht="16" thickBot="1" x14ac:dyDescent="0.25">
      <c r="B52" s="437"/>
      <c r="C52" s="441"/>
      <c r="D52" s="88" t="s">
        <v>52</v>
      </c>
      <c r="E52" s="40"/>
      <c r="F52" s="38"/>
      <c r="G52" s="37"/>
      <c r="H52" s="38"/>
      <c r="I52" s="37"/>
      <c r="J52" s="108"/>
      <c r="K52" s="128"/>
      <c r="L52" s="38"/>
      <c r="M52" s="37"/>
      <c r="N52" s="38"/>
      <c r="O52" s="128"/>
      <c r="P52" s="39"/>
      <c r="Q52" s="40"/>
      <c r="R52" s="135"/>
      <c r="S52" s="40"/>
      <c r="T52" s="38"/>
      <c r="U52" s="37"/>
      <c r="V52" s="38"/>
      <c r="W52" s="37"/>
      <c r="X52" s="108"/>
      <c r="Y52" s="128">
        <f>1.4/4</f>
        <v>0.35</v>
      </c>
      <c r="Z52" s="37"/>
      <c r="AA52" s="37"/>
      <c r="AB52" s="135"/>
      <c r="AC52" s="442"/>
      <c r="AD52" s="334"/>
      <c r="AE52" s="336"/>
      <c r="AF52" s="395"/>
    </row>
    <row r="53" spans="2:32" ht="17" thickTop="1" thickBot="1" x14ac:dyDescent="0.25">
      <c r="B53" s="438"/>
      <c r="C53" s="28" t="s">
        <v>47</v>
      </c>
      <c r="D53" s="89" t="s">
        <v>47</v>
      </c>
      <c r="E53" s="29"/>
      <c r="F53" s="33"/>
      <c r="G53" s="28"/>
      <c r="H53" s="41"/>
      <c r="I53" s="28"/>
      <c r="J53" s="109"/>
      <c r="K53" s="129"/>
      <c r="L53" s="33"/>
      <c r="M53" s="28"/>
      <c r="N53" s="41"/>
      <c r="O53" s="129"/>
      <c r="P53" s="33"/>
      <c r="Q53" s="29"/>
      <c r="R53" s="109"/>
      <c r="S53" s="29"/>
      <c r="T53" s="33"/>
      <c r="U53" s="28"/>
      <c r="V53" s="41"/>
      <c r="W53" s="28"/>
      <c r="X53" s="109"/>
      <c r="Y53" s="129"/>
      <c r="Z53" s="28">
        <v>0.6</v>
      </c>
      <c r="AA53" s="28"/>
      <c r="AB53" s="109"/>
      <c r="AC53" s="129">
        <f>SUM(E53,G53,I53,K53,M53,O53,Q53,S53,U53,W53,Y53,AA53)</f>
        <v>0</v>
      </c>
      <c r="AD53" s="33">
        <f>SUM(F53,H53,J53,L53,N53,P53,R53,T53,V53,X53,Z53,AB53)</f>
        <v>0.6</v>
      </c>
      <c r="AE53" s="337"/>
      <c r="AF53" s="395"/>
    </row>
    <row r="54" spans="2:32" ht="17" thickBot="1" x14ac:dyDescent="0.25">
      <c r="B54" s="420" t="s">
        <v>14</v>
      </c>
      <c r="C54" s="23" t="s">
        <v>69</v>
      </c>
      <c r="D54" s="90" t="s">
        <v>70</v>
      </c>
      <c r="E54" s="62">
        <v>0.1</v>
      </c>
      <c r="F54" s="46"/>
      <c r="G54" s="62">
        <v>0.1</v>
      </c>
      <c r="H54" s="46"/>
      <c r="I54" s="62">
        <v>0.1</v>
      </c>
      <c r="J54" s="110"/>
      <c r="K54" s="130">
        <v>0.1</v>
      </c>
      <c r="L54" s="46"/>
      <c r="M54" s="62">
        <v>0.1</v>
      </c>
      <c r="N54" s="46"/>
      <c r="O54" s="130"/>
      <c r="P54" s="46"/>
      <c r="Q54" s="62"/>
      <c r="R54" s="110"/>
      <c r="S54" s="62"/>
      <c r="T54" s="46"/>
      <c r="U54" s="62"/>
      <c r="V54" s="46"/>
      <c r="W54" s="62"/>
      <c r="X54" s="110"/>
      <c r="Y54" s="130"/>
      <c r="Z54" s="46"/>
      <c r="AA54" s="62"/>
      <c r="AB54" s="141"/>
      <c r="AC54" s="147">
        <f>SUM(E54:E54,G54:G54,I54:I54,K54:K54,M54:M54,O54:O54,Q54:Q54,S54:S54,U54:U54,W54:W54,Y54:Y54,AA54:AA54)</f>
        <v>0.5</v>
      </c>
      <c r="AD54" s="54">
        <f>SUM(F54:F54,H54:H54,J54:J54,L54:L54,N54:N54,P54:P54,R54:R54,T54:T54,V54:V54,X54:X54,Z54:Z54,AB54:AB54)</f>
        <v>0</v>
      </c>
      <c r="AE54" s="341">
        <f>SUM(AC54:AC55)</f>
        <v>1</v>
      </c>
      <c r="AF54" s="400">
        <f>SUM(AD54:AD55)</f>
        <v>0</v>
      </c>
    </row>
    <row r="55" spans="2:32" ht="17" thickTop="1" thickBot="1" x14ac:dyDescent="0.25">
      <c r="B55" s="421"/>
      <c r="C55" s="47" t="s">
        <v>13</v>
      </c>
      <c r="D55" s="91" t="s">
        <v>71</v>
      </c>
      <c r="E55" s="10">
        <v>0.1</v>
      </c>
      <c r="F55" s="11"/>
      <c r="G55" s="10">
        <v>0.1</v>
      </c>
      <c r="H55" s="11"/>
      <c r="I55" s="10">
        <v>0.1</v>
      </c>
      <c r="J55" s="103"/>
      <c r="K55" s="123">
        <v>0.1</v>
      </c>
      <c r="L55" s="11"/>
      <c r="M55" s="10">
        <v>0.1</v>
      </c>
      <c r="N55" s="11"/>
      <c r="O55" s="123"/>
      <c r="P55" s="11"/>
      <c r="Q55" s="10"/>
      <c r="R55" s="103"/>
      <c r="S55" s="10"/>
      <c r="T55" s="11"/>
      <c r="U55" s="10"/>
      <c r="V55" s="11"/>
      <c r="W55" s="10"/>
      <c r="X55" s="103"/>
      <c r="Y55" s="123"/>
      <c r="Z55" s="11"/>
      <c r="AA55" s="10"/>
      <c r="AB55" s="142"/>
      <c r="AC55" s="123">
        <f>SUM(E55:E55,G55:G55,I55:I55,K55:K55,M55:M55,O55:O55,Q55:Q55,S55:S55,U55:U55,W55:W55,Y55:Y55,AA55:AA55)</f>
        <v>0.5</v>
      </c>
      <c r="AD55" s="11">
        <f>SUM(F55:F55,H55:H55,J55:J55,L55:L55,N55:N55,P55:P55,R55:R55,T55:T55,V55:V55,X55:X55,Z55:Z55,AB55:AB55)</f>
        <v>0</v>
      </c>
      <c r="AE55" s="343"/>
      <c r="AF55" s="401"/>
    </row>
    <row r="56" spans="2:32" x14ac:dyDescent="0.2">
      <c r="B56" s="149"/>
      <c r="C56" s="148"/>
      <c r="D56" s="153" t="s">
        <v>89</v>
      </c>
      <c r="E56" s="154">
        <f>SUM(E6:E12,E17:E18,E24:E31)</f>
        <v>0.94</v>
      </c>
      <c r="F56" s="155">
        <f t="shared" ref="F56:AB56" si="1">SUM(F6:F12,F17:F18,F24:F31)</f>
        <v>0.64500000000000002</v>
      </c>
      <c r="G56" s="156">
        <f t="shared" si="1"/>
        <v>0.5</v>
      </c>
      <c r="H56" s="155">
        <f t="shared" si="1"/>
        <v>0</v>
      </c>
      <c r="I56" s="156">
        <f t="shared" si="1"/>
        <v>0.8</v>
      </c>
      <c r="J56" s="157">
        <f t="shared" si="1"/>
        <v>9.3500000000000014E-2</v>
      </c>
      <c r="K56" s="156">
        <f t="shared" si="1"/>
        <v>0</v>
      </c>
      <c r="L56" s="155">
        <f t="shared" si="1"/>
        <v>9.3500000000000014E-2</v>
      </c>
      <c r="M56" s="156">
        <f t="shared" si="1"/>
        <v>1.73</v>
      </c>
      <c r="N56" s="155">
        <f t="shared" si="1"/>
        <v>1.9995833333333333</v>
      </c>
      <c r="O56" s="156">
        <f t="shared" si="1"/>
        <v>0.5</v>
      </c>
      <c r="P56" s="155">
        <f t="shared" si="1"/>
        <v>2.8031639917506097</v>
      </c>
      <c r="Q56" s="156">
        <f t="shared" si="1"/>
        <v>1.44</v>
      </c>
      <c r="R56" s="157">
        <f t="shared" si="1"/>
        <v>2.0057486625419712</v>
      </c>
      <c r="S56" s="156">
        <f t="shared" si="1"/>
        <v>0.92799999999999994</v>
      </c>
      <c r="T56" s="155">
        <f t="shared" si="1"/>
        <v>3.501063540290009</v>
      </c>
      <c r="U56" s="156">
        <f t="shared" si="1"/>
        <v>0.6</v>
      </c>
      <c r="V56" s="155">
        <f t="shared" si="1"/>
        <v>0.89983892549145672</v>
      </c>
      <c r="W56" s="156">
        <f t="shared" si="1"/>
        <v>2.58</v>
      </c>
      <c r="X56" s="157">
        <f t="shared" si="1"/>
        <v>7.6781426599872749</v>
      </c>
      <c r="Y56" s="156">
        <f t="shared" si="1"/>
        <v>1.4893333333333334</v>
      </c>
      <c r="Z56" s="157">
        <f t="shared" si="1"/>
        <v>0</v>
      </c>
      <c r="AA56" s="156">
        <f t="shared" si="1"/>
        <v>0.25</v>
      </c>
      <c r="AB56" s="156">
        <f t="shared" si="1"/>
        <v>0</v>
      </c>
      <c r="AC56" s="154"/>
      <c r="AD56" s="158"/>
      <c r="AE56" s="159"/>
      <c r="AF56" s="160"/>
    </row>
    <row r="57" spans="2:32" ht="16" thickBot="1" x14ac:dyDescent="0.25">
      <c r="B57" s="149"/>
      <c r="C57" s="148"/>
      <c r="D57" s="161" t="s">
        <v>90</v>
      </c>
      <c r="E57" s="162">
        <f>SUM(E13:E16,E19:E23,E32:E48,E49:E53,E54:E55)</f>
        <v>1.2900000000000003</v>
      </c>
      <c r="F57" s="163">
        <f t="shared" ref="F57:AB57" si="2">SUM(F13:F16,F19:F23,F32:F48,F49:F53,F54:F55)</f>
        <v>0</v>
      </c>
      <c r="G57" s="164">
        <f t="shared" si="2"/>
        <v>0.5</v>
      </c>
      <c r="H57" s="163">
        <f t="shared" si="2"/>
        <v>0.15</v>
      </c>
      <c r="I57" s="164">
        <f t="shared" si="2"/>
        <v>1.6</v>
      </c>
      <c r="J57" s="165">
        <f t="shared" si="2"/>
        <v>9.3500000000000014E-2</v>
      </c>
      <c r="K57" s="164">
        <f t="shared" si="2"/>
        <v>0.6</v>
      </c>
      <c r="L57" s="163">
        <f t="shared" si="2"/>
        <v>9.3500000000000014E-2</v>
      </c>
      <c r="M57" s="164">
        <f t="shared" si="2"/>
        <v>1.7300000000000004</v>
      </c>
      <c r="N57" s="163">
        <f t="shared" si="2"/>
        <v>0.5</v>
      </c>
      <c r="O57" s="164">
        <f t="shared" si="2"/>
        <v>0.5</v>
      </c>
      <c r="P57" s="163">
        <f t="shared" si="2"/>
        <v>0</v>
      </c>
      <c r="Q57" s="164">
        <f t="shared" si="2"/>
        <v>0.30000000000000004</v>
      </c>
      <c r="R57" s="165">
        <f t="shared" si="2"/>
        <v>0.25</v>
      </c>
      <c r="S57" s="164">
        <f t="shared" si="2"/>
        <v>0.91</v>
      </c>
      <c r="T57" s="163">
        <f t="shared" si="2"/>
        <v>0</v>
      </c>
      <c r="U57" s="164">
        <f t="shared" si="2"/>
        <v>0.44999999999999996</v>
      </c>
      <c r="V57" s="163">
        <f t="shared" si="2"/>
        <v>0.75</v>
      </c>
      <c r="W57" s="164">
        <f t="shared" si="2"/>
        <v>0.2</v>
      </c>
      <c r="X57" s="165">
        <f t="shared" si="2"/>
        <v>0</v>
      </c>
      <c r="Y57" s="164">
        <f t="shared" si="2"/>
        <v>1.65</v>
      </c>
      <c r="Z57" s="165">
        <f t="shared" si="2"/>
        <v>0.6</v>
      </c>
      <c r="AA57" s="164">
        <f t="shared" si="2"/>
        <v>0.25</v>
      </c>
      <c r="AB57" s="164">
        <f t="shared" si="2"/>
        <v>1.0265836819174607</v>
      </c>
      <c r="AC57" s="166"/>
      <c r="AD57" s="167"/>
      <c r="AE57" s="168"/>
      <c r="AF57" s="169"/>
    </row>
    <row r="58" spans="2:32" ht="16" thickBot="1" x14ac:dyDescent="0.25">
      <c r="D58" s="172" t="s">
        <v>72</v>
      </c>
      <c r="E58" s="154">
        <f>SUM(E6:E55)</f>
        <v>2.23</v>
      </c>
      <c r="F58" s="158">
        <f t="shared" ref="F58" si="3">SUM(F6:F55)</f>
        <v>0.64500000000000002</v>
      </c>
      <c r="G58" s="154">
        <f>SUM(G6:G55)</f>
        <v>1</v>
      </c>
      <c r="H58" s="158">
        <f t="shared" ref="H58" si="4">SUM(H6:H55)</f>
        <v>0.15</v>
      </c>
      <c r="I58" s="173">
        <f>SUM(I6:I55)</f>
        <v>2.4000000000000004</v>
      </c>
      <c r="J58" s="157">
        <f t="shared" ref="J58" si="5">SUM(J6:J55)</f>
        <v>0.18700000000000003</v>
      </c>
      <c r="K58" s="156">
        <f>SUM(K6:K55)</f>
        <v>0.6</v>
      </c>
      <c r="L58" s="158">
        <f t="shared" ref="L58" si="6">SUM(L6:L55)</f>
        <v>0.18700000000000003</v>
      </c>
      <c r="M58" s="154">
        <f>SUM(M6:M55)</f>
        <v>3.46</v>
      </c>
      <c r="N58" s="158">
        <f t="shared" ref="N58" si="7">SUM(N6:N55)</f>
        <v>2.4995833333333333</v>
      </c>
      <c r="O58" s="154">
        <f>SUM(O6:O55)</f>
        <v>1</v>
      </c>
      <c r="P58" s="158">
        <f t="shared" ref="P58" si="8">SUM(P6:P55)</f>
        <v>2.8031639917506097</v>
      </c>
      <c r="Q58" s="173">
        <f>SUM(Q6:Q55)</f>
        <v>1.74</v>
      </c>
      <c r="R58" s="157">
        <f t="shared" ref="R58" si="9">SUM(R6:R55)</f>
        <v>2.2557486625419712</v>
      </c>
      <c r="S58" s="154">
        <f>SUM(S6:S55)</f>
        <v>1.8380000000000001</v>
      </c>
      <c r="T58" s="158">
        <f t="shared" ref="T58" si="10">SUM(T6:T55)</f>
        <v>3.501063540290009</v>
      </c>
      <c r="U58" s="154">
        <f>SUM(U6:U55)</f>
        <v>1.05</v>
      </c>
      <c r="V58" s="158">
        <f t="shared" ref="V58" si="11">SUM(V6:V55)</f>
        <v>1.6498389254914567</v>
      </c>
      <c r="W58" s="173">
        <f>SUM(W6:W55)</f>
        <v>2.7800000000000002</v>
      </c>
      <c r="X58" s="157">
        <f t="shared" ref="X58" si="12">SUM(X6:X55)</f>
        <v>7.6781426599872749</v>
      </c>
      <c r="Y58" s="154">
        <f>SUM(Y6:Y55)</f>
        <v>3.1393333333333335</v>
      </c>
      <c r="Z58" s="158">
        <f t="shared" ref="Z58" si="13">SUM(Z6:Z55)</f>
        <v>0.6</v>
      </c>
      <c r="AA58" s="173">
        <f>SUM(AA6:AA55)</f>
        <v>0.5</v>
      </c>
      <c r="AB58" s="157">
        <f t="shared" ref="AB58" si="14">SUM(AB6:AB55)</f>
        <v>1.0265836819174607</v>
      </c>
      <c r="AC58" s="457">
        <f>SUM(AC6:AC55)</f>
        <v>21.737333333333332</v>
      </c>
      <c r="AD58" s="460">
        <f>SUM(AD6:AD55)</f>
        <v>23.183124795312118</v>
      </c>
      <c r="AE58" s="463">
        <f>SUM(AE6:AE55)</f>
        <v>21.737333333333332</v>
      </c>
      <c r="AF58" s="446">
        <f t="shared" ref="AF58" si="15">SUM(AF6:AF55)</f>
        <v>23.183124795312118</v>
      </c>
    </row>
    <row r="59" spans="2:32" x14ac:dyDescent="0.2">
      <c r="D59" s="174" t="s">
        <v>91</v>
      </c>
      <c r="E59" s="154">
        <f>E58</f>
        <v>2.23</v>
      </c>
      <c r="F59" s="175" t="e">
        <f>#REF!/1000000</f>
        <v>#REF!</v>
      </c>
      <c r="G59" s="154">
        <f>G58</f>
        <v>1</v>
      </c>
      <c r="H59" s="175" t="e">
        <f>#REF!/1000000</f>
        <v>#REF!</v>
      </c>
      <c r="I59" s="173">
        <f>I58</f>
        <v>2.4000000000000004</v>
      </c>
      <c r="J59" s="176" t="e">
        <f>#REF!/1000000</f>
        <v>#REF!</v>
      </c>
      <c r="K59" s="156">
        <f>K58</f>
        <v>0.6</v>
      </c>
      <c r="L59" s="175" t="e">
        <f>#REF!/1000000</f>
        <v>#REF!</v>
      </c>
      <c r="M59" s="154">
        <f>M58</f>
        <v>3.46</v>
      </c>
      <c r="N59" s="175" t="e">
        <f>#REF!/1000000</f>
        <v>#REF!</v>
      </c>
      <c r="O59" s="154">
        <f>O58</f>
        <v>1</v>
      </c>
      <c r="P59" s="175" t="e">
        <f>#REF!/1000000</f>
        <v>#REF!</v>
      </c>
      <c r="Q59" s="173">
        <f>Q58</f>
        <v>1.74</v>
      </c>
      <c r="R59" s="176" t="e">
        <f>#REF!/1000000</f>
        <v>#REF!</v>
      </c>
      <c r="S59" s="154">
        <f>S58</f>
        <v>1.8380000000000001</v>
      </c>
      <c r="T59" s="175" t="e">
        <f>#REF!/1000000</f>
        <v>#REF!</v>
      </c>
      <c r="U59" s="154">
        <f>U58</f>
        <v>1.05</v>
      </c>
      <c r="V59" s="175" t="e">
        <f>#REF!/1000000</f>
        <v>#REF!</v>
      </c>
      <c r="W59" s="173">
        <f>W58</f>
        <v>2.7800000000000002</v>
      </c>
      <c r="X59" s="176" t="e">
        <f>#REF!/1000000</f>
        <v>#REF!</v>
      </c>
      <c r="Y59" s="154">
        <f>Y58</f>
        <v>3.1393333333333335</v>
      </c>
      <c r="Z59" s="175" t="e">
        <f>#REF!/1000000</f>
        <v>#REF!</v>
      </c>
      <c r="AA59" s="173">
        <f>AA58</f>
        <v>0.5</v>
      </c>
      <c r="AB59" s="176" t="e">
        <f>#REF!/1000000</f>
        <v>#REF!</v>
      </c>
      <c r="AC59" s="458"/>
      <c r="AD59" s="461"/>
      <c r="AE59" s="464"/>
      <c r="AF59" s="447"/>
    </row>
    <row r="60" spans="2:32" x14ac:dyDescent="0.2">
      <c r="D60" s="170" t="s">
        <v>87</v>
      </c>
      <c r="E60" s="449">
        <f>SUM(E58,G58,I58)</f>
        <v>5.6300000000000008</v>
      </c>
      <c r="F60" s="450"/>
      <c r="G60" s="450"/>
      <c r="H60" s="450"/>
      <c r="I60" s="450"/>
      <c r="J60" s="451"/>
      <c r="K60" s="449">
        <f>SUM(K58,M58)</f>
        <v>4.0599999999999996</v>
      </c>
      <c r="L60" s="450"/>
      <c r="M60" s="450"/>
      <c r="N60" s="452"/>
      <c r="O60" s="449">
        <f>SUM(O58,Q58)</f>
        <v>2.74</v>
      </c>
      <c r="P60" s="450"/>
      <c r="Q60" s="450"/>
      <c r="R60" s="450"/>
      <c r="S60" s="449">
        <f>SUM(S58,U58,W58)</f>
        <v>5.6680000000000001</v>
      </c>
      <c r="T60" s="450"/>
      <c r="U60" s="450"/>
      <c r="V60" s="450"/>
      <c r="W60" s="450"/>
      <c r="X60" s="451"/>
      <c r="Y60" s="449">
        <f>SUM(Y58,AA58)</f>
        <v>3.6393333333333335</v>
      </c>
      <c r="Z60" s="450"/>
      <c r="AA60" s="450"/>
      <c r="AB60" s="451"/>
      <c r="AC60" s="458"/>
      <c r="AD60" s="461"/>
      <c r="AE60" s="464"/>
      <c r="AF60" s="447"/>
    </row>
    <row r="61" spans="2:32" x14ac:dyDescent="0.2">
      <c r="D61" s="171" t="s">
        <v>88</v>
      </c>
      <c r="E61" s="453">
        <f>SUM(F58,H58,J58)</f>
        <v>0.9820000000000001</v>
      </c>
      <c r="F61" s="454"/>
      <c r="G61" s="454"/>
      <c r="H61" s="454"/>
      <c r="I61" s="454"/>
      <c r="J61" s="455"/>
      <c r="K61" s="453">
        <f>SUM(L58,N58)</f>
        <v>2.6865833333333331</v>
      </c>
      <c r="L61" s="454"/>
      <c r="M61" s="454"/>
      <c r="N61" s="456"/>
      <c r="O61" s="453">
        <f>SUM(P58,R58)</f>
        <v>5.0589126542925804</v>
      </c>
      <c r="P61" s="454"/>
      <c r="Q61" s="454"/>
      <c r="R61" s="454"/>
      <c r="S61" s="453">
        <f>SUM(T58,V58,X58)</f>
        <v>12.82904512576874</v>
      </c>
      <c r="T61" s="454"/>
      <c r="U61" s="454"/>
      <c r="V61" s="454"/>
      <c r="W61" s="454"/>
      <c r="X61" s="455"/>
      <c r="Y61" s="453">
        <f>SUM(Z58,AB58)</f>
        <v>1.6265836819174608</v>
      </c>
      <c r="Z61" s="454"/>
      <c r="AA61" s="454"/>
      <c r="AB61" s="455"/>
      <c r="AC61" s="459"/>
      <c r="AD61" s="462"/>
      <c r="AE61" s="465"/>
      <c r="AF61" s="448"/>
    </row>
    <row r="62" spans="2:32" x14ac:dyDescent="0.2">
      <c r="D62" s="177" t="s">
        <v>92</v>
      </c>
      <c r="E62" s="321" t="e">
        <f>SUM(F59,H59,J59)</f>
        <v>#REF!</v>
      </c>
      <c r="F62" s="322"/>
      <c r="G62" s="322"/>
      <c r="H62" s="322"/>
      <c r="I62" s="322"/>
      <c r="J62" s="323"/>
      <c r="K62" s="321" t="e">
        <f>SUM(L59,N59)</f>
        <v>#REF!</v>
      </c>
      <c r="L62" s="322"/>
      <c r="M62" s="322"/>
      <c r="N62" s="324"/>
      <c r="O62" s="321" t="e">
        <f>SUM(P59,R59)</f>
        <v>#REF!</v>
      </c>
      <c r="P62" s="322"/>
      <c r="Q62" s="322"/>
      <c r="R62" s="322"/>
      <c r="S62" s="321" t="e">
        <f>SUM(T59,V59,X59)</f>
        <v>#REF!</v>
      </c>
      <c r="T62" s="322"/>
      <c r="U62" s="322"/>
      <c r="V62" s="322"/>
      <c r="W62" s="322"/>
      <c r="X62" s="323"/>
      <c r="Y62" s="321" t="e">
        <f>SUM(Z59,AB59)</f>
        <v>#REF!</v>
      </c>
      <c r="Z62" s="322"/>
      <c r="AA62" s="322"/>
      <c r="AB62" s="323"/>
    </row>
    <row r="64" spans="2:32" x14ac:dyDescent="0.2">
      <c r="E64" s="152"/>
    </row>
    <row r="65" spans="4:9" x14ac:dyDescent="0.2">
      <c r="G65" s="152"/>
    </row>
    <row r="66" spans="4:9" x14ac:dyDescent="0.2">
      <c r="I66" s="152"/>
    </row>
    <row r="67" spans="4:9" x14ac:dyDescent="0.2">
      <c r="D67" s="152"/>
    </row>
  </sheetData>
  <mergeCells count="88">
    <mergeCell ref="AF58:AF61"/>
    <mergeCell ref="E60:J60"/>
    <mergeCell ref="K60:N60"/>
    <mergeCell ref="O60:R60"/>
    <mergeCell ref="S60:X60"/>
    <mergeCell ref="Y60:AB60"/>
    <mergeCell ref="E61:J61"/>
    <mergeCell ref="K61:N61"/>
    <mergeCell ref="O61:R61"/>
    <mergeCell ref="S61:X61"/>
    <mergeCell ref="Y61:AB61"/>
    <mergeCell ref="AC58:AC61"/>
    <mergeCell ref="AD58:AD61"/>
    <mergeCell ref="AE58:AE61"/>
    <mergeCell ref="B24:B48"/>
    <mergeCell ref="B54:B55"/>
    <mergeCell ref="AE54:AE55"/>
    <mergeCell ref="B17:B23"/>
    <mergeCell ref="AE17:AE23"/>
    <mergeCell ref="C19:C22"/>
    <mergeCell ref="AC19:AC22"/>
    <mergeCell ref="AD19:AD22"/>
    <mergeCell ref="B49:B53"/>
    <mergeCell ref="C49:C52"/>
    <mergeCell ref="AC49:AC52"/>
    <mergeCell ref="C24:C30"/>
    <mergeCell ref="AC24:AC30"/>
    <mergeCell ref="AD24:AD30"/>
    <mergeCell ref="AF49:AF53"/>
    <mergeCell ref="AC46:AC47"/>
    <mergeCell ref="AD46:AD47"/>
    <mergeCell ref="AF54:AF55"/>
    <mergeCell ref="C13:C15"/>
    <mergeCell ref="AC13:AC15"/>
    <mergeCell ref="AD13:AD15"/>
    <mergeCell ref="AF17:AF23"/>
    <mergeCell ref="C46:C47"/>
    <mergeCell ref="AE24:AE48"/>
    <mergeCell ref="AF24:AF48"/>
    <mergeCell ref="C32:C45"/>
    <mergeCell ref="AC32:AC45"/>
    <mergeCell ref="AD32:AD45"/>
    <mergeCell ref="AF6:AF16"/>
    <mergeCell ref="AC6:AC11"/>
    <mergeCell ref="B6:B16"/>
    <mergeCell ref="C6:C11"/>
    <mergeCell ref="O4:O5"/>
    <mergeCell ref="P4:P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F3:AF5"/>
    <mergeCell ref="Z4:Z5"/>
    <mergeCell ref="AC3:AC5"/>
    <mergeCell ref="S4:S5"/>
    <mergeCell ref="AA4:AA5"/>
    <mergeCell ref="AB4:AB5"/>
    <mergeCell ref="W4:W5"/>
    <mergeCell ref="X4:X5"/>
    <mergeCell ref="Y4:Y5"/>
    <mergeCell ref="T4:T5"/>
    <mergeCell ref="U4:U5"/>
    <mergeCell ref="V4:V5"/>
    <mergeCell ref="S3:X3"/>
    <mergeCell ref="Y3:AB3"/>
    <mergeCell ref="R4:R5"/>
    <mergeCell ref="AD3:AD5"/>
    <mergeCell ref="AE3:AE5"/>
    <mergeCell ref="Q4:Q5"/>
    <mergeCell ref="E62:J62"/>
    <mergeCell ref="K62:N62"/>
    <mergeCell ref="E3:J3"/>
    <mergeCell ref="K3:N3"/>
    <mergeCell ref="O3:R3"/>
    <mergeCell ref="O62:R62"/>
    <mergeCell ref="AD49:AD52"/>
    <mergeCell ref="AE49:AE53"/>
    <mergeCell ref="S62:X62"/>
    <mergeCell ref="Y62:AB62"/>
    <mergeCell ref="AD6:AD11"/>
    <mergeCell ref="AE6:AE16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04F5-DB10-41AA-B744-B94C27D12BAF}">
  <sheetPr codeName="Sheet7"/>
  <dimension ref="B3:C18"/>
  <sheetViews>
    <sheetView zoomScale="162" workbookViewId="0">
      <selection activeCell="C13" sqref="C13"/>
    </sheetView>
  </sheetViews>
  <sheetFormatPr baseColWidth="10" defaultColWidth="8.83203125" defaultRowHeight="15" x14ac:dyDescent="0.2"/>
  <cols>
    <col min="2" max="2" width="3.5" bestFit="1" customWidth="1"/>
    <col min="3" max="3" width="50" bestFit="1" customWidth="1"/>
    <col min="8" max="8" width="26" bestFit="1" customWidth="1"/>
  </cols>
  <sheetData>
    <row r="3" spans="2:3" x14ac:dyDescent="0.2">
      <c r="B3" s="212" t="s">
        <v>166</v>
      </c>
      <c r="C3" s="212" t="s">
        <v>120</v>
      </c>
    </row>
    <row r="4" spans="2:3" x14ac:dyDescent="0.2">
      <c r="B4" s="212" t="str">
        <f>LEFT(B3,1)&amp;CHAR(CODE(RIGHT(B3,1)) + 1)</f>
        <v>MB</v>
      </c>
      <c r="C4" s="212" t="s">
        <v>121</v>
      </c>
    </row>
    <row r="5" spans="2:3" x14ac:dyDescent="0.2">
      <c r="B5" s="212" t="str">
        <f t="shared" ref="B5:B9" si="0">LEFT(B4,1)&amp;CHAR(CODE(RIGHT(B4,1)) + 1)</f>
        <v>MC</v>
      </c>
      <c r="C5" s="212" t="s">
        <v>122</v>
      </c>
    </row>
    <row r="6" spans="2:3" x14ac:dyDescent="0.2">
      <c r="B6" s="212" t="str">
        <f t="shared" si="0"/>
        <v>MD</v>
      </c>
      <c r="C6" s="212" t="s">
        <v>123</v>
      </c>
    </row>
    <row r="7" spans="2:3" x14ac:dyDescent="0.2">
      <c r="B7" s="212" t="str">
        <f t="shared" si="0"/>
        <v>ME</v>
      </c>
      <c r="C7" s="212" t="s">
        <v>124</v>
      </c>
    </row>
    <row r="8" spans="2:3" x14ac:dyDescent="0.2">
      <c r="B8" s="217" t="str">
        <f t="shared" si="0"/>
        <v>MF</v>
      </c>
      <c r="C8" s="217" t="s">
        <v>125</v>
      </c>
    </row>
    <row r="9" spans="2:3" ht="16" thickBot="1" x14ac:dyDescent="0.25">
      <c r="B9" s="213" t="str">
        <f t="shared" si="0"/>
        <v>MG</v>
      </c>
      <c r="C9" s="213" t="s">
        <v>125</v>
      </c>
    </row>
    <row r="10" spans="2:3" ht="16" thickTop="1" x14ac:dyDescent="0.2">
      <c r="B10" s="211" t="s">
        <v>167</v>
      </c>
      <c r="C10" s="211" t="s">
        <v>126</v>
      </c>
    </row>
    <row r="11" spans="2:3" x14ac:dyDescent="0.2">
      <c r="B11" s="209" t="str">
        <f t="shared" ref="B11:B18" si="1">LEFT(B10,1)&amp;CHAR(CODE(RIGHT(B10,1)) + 1)</f>
        <v>EB</v>
      </c>
      <c r="C11" s="209" t="s">
        <v>127</v>
      </c>
    </row>
    <row r="12" spans="2:3" x14ac:dyDescent="0.2">
      <c r="B12" s="209" t="str">
        <f t="shared" si="1"/>
        <v>EC</v>
      </c>
      <c r="C12" s="209" t="s">
        <v>128</v>
      </c>
    </row>
    <row r="13" spans="2:3" x14ac:dyDescent="0.2">
      <c r="B13" s="209" t="str">
        <f t="shared" si="1"/>
        <v>ED</v>
      </c>
      <c r="C13" s="209" t="s">
        <v>129</v>
      </c>
    </row>
    <row r="14" spans="2:3" ht="16" thickBot="1" x14ac:dyDescent="0.25">
      <c r="B14" s="210" t="str">
        <f t="shared" si="1"/>
        <v>EE</v>
      </c>
      <c r="C14" s="210" t="s">
        <v>130</v>
      </c>
    </row>
    <row r="15" spans="2:3" ht="16" thickTop="1" x14ac:dyDescent="0.2">
      <c r="B15" s="214" t="s">
        <v>168</v>
      </c>
      <c r="C15" s="214" t="s">
        <v>131</v>
      </c>
    </row>
    <row r="16" spans="2:3" x14ac:dyDescent="0.2">
      <c r="B16" s="212" t="str">
        <f t="shared" si="1"/>
        <v>CB</v>
      </c>
      <c r="C16" s="212" t="s">
        <v>132</v>
      </c>
    </row>
    <row r="17" spans="2:3" x14ac:dyDescent="0.2">
      <c r="B17" s="212" t="str">
        <f t="shared" si="1"/>
        <v>CC</v>
      </c>
      <c r="C17" s="212" t="s">
        <v>133</v>
      </c>
    </row>
    <row r="18" spans="2:3" x14ac:dyDescent="0.2">
      <c r="B18" s="212" t="str">
        <f t="shared" si="1"/>
        <v>CD</v>
      </c>
      <c r="C18" s="21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ATLAS</vt:lpstr>
      <vt:lpstr>LHCb</vt:lpstr>
      <vt:lpstr>ALICE</vt:lpstr>
      <vt:lpstr>Proposal-Internal</vt:lpstr>
      <vt:lpstr>TecProfiles</vt:lpstr>
      <vt:lpstr>ATLAS!Print_Area</vt:lpstr>
      <vt:lpstr>LHCb!Print_Area</vt:lpstr>
      <vt:lpstr>'Proposal-Internal'!Print_Area</vt:lpstr>
      <vt:lpstr>ATLAS!tec_fty</vt:lpstr>
      <vt:lpstr>tec_fty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Pellegrino</dc:creator>
  <cp:lastModifiedBy>Wu, M. (Mengqing)</cp:lastModifiedBy>
  <cp:lastPrinted>2026-01-12T12:15:41Z</cp:lastPrinted>
  <dcterms:created xsi:type="dcterms:W3CDTF">2024-05-16T16:21:15Z</dcterms:created>
  <dcterms:modified xsi:type="dcterms:W3CDTF">2026-01-26T08:51:25Z</dcterms:modified>
</cp:coreProperties>
</file>